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265" activeTab="0"/>
  </bookViews>
  <sheets>
    <sheet name="Turnier" sheetId="1" r:id="rId1"/>
  </sheets>
  <definedNames>
    <definedName name="_xlnm.Print_Area" localSheetId="0">'Turnier'!$A$1:$BD$106</definedName>
  </definedNames>
  <calcPr fullCalcOnLoad="1"/>
</workbook>
</file>

<file path=xl/sharedStrings.xml><?xml version="1.0" encoding="utf-8"?>
<sst xmlns="http://schemas.openxmlformats.org/spreadsheetml/2006/main" count="217" uniqueCount="79">
  <si>
    <t>Am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</si>
  <si>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</si>
  <si>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</si>
  <si>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</si>
  <si>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</si>
  <si>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</si>
  <si>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</si>
  <si>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</si>
  <si>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</si>
  <si>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</si>
  <si>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</si>
  <si>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</si>
  <si>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</si>
  <si>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</si>
  <si>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</si>
  <si>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</si>
  <si>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</si>
  <si>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</si>
  <si>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</si>
  <si>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</si>
  <si>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</si>
  <si>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</si>
  <si>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</si>
  <si>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</si>
  <si>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</si>
  <si>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</si>
  <si>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</si>
  <si>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</si>
  <si>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</si>
  <si>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</si>
  <si>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</si>
  <si>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</si>
  <si>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</si>
  <si>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</si>
  <si>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</si>
  <si>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</si>
  <si>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</si>
  <si>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</si>
  <si>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</si>
  <si>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</si>
  <si>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</si>
  <si>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</si>
  <si>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</si>
  <si>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</si>
  <si>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</si>
  <si>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</si>
  <si>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</si>
  <si>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</si>
  <si>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</si>
  <si>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</si>
  <si>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</si>
  <si>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V. Platzierungen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</si>
  <si>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</si>
  <si>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</si>
  <si>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</si>
  <si>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</si>
  <si>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</si>
  <si>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</si>
  <si>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</si>
  <si>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</si>
  <si>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</si>
  <si>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</si>
  <si>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</si>
  <si>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</si>
  <si>
    <t>SGM Ostrach / Weithart 1</t>
  </si>
  <si>
    <t>SGM Ostrach / Weithart 2</t>
  </si>
  <si>
    <t>SGM Ostrach / Weithart 4</t>
  </si>
  <si>
    <t>SV Hohentengen 2</t>
  </si>
  <si>
    <t>SV Hohentengen 1</t>
  </si>
  <si>
    <t>SGM Herdwangen / Schönach</t>
  </si>
  <si>
    <t>FV Altshausen</t>
  </si>
  <si>
    <t>FC Laiz</t>
  </si>
  <si>
    <t>FG 2010 WRZ</t>
  </si>
  <si>
    <t>FC Ostrach 1919 e.V.</t>
  </si>
  <si>
    <t>12. Herbert-Barth-Gedächtnisturnier für D-Junioren</t>
  </si>
  <si>
    <t>12. Herbert-Barth-Gedächtnisturnier</t>
  </si>
  <si>
    <t>D-Junioren</t>
  </si>
  <si>
    <t>SGM Ostrach / Weithart 3</t>
  </si>
  <si>
    <t>Samstag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</si>
</sst>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\-0\ "/>
    <numFmt numFmtId="167" formatCode="h:mm;@"/>
    <numFmt numFmtId="168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2"/>
      <color rgb="FFFF00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6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6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6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6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6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6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/>
    </xf>
    <xf numFmtId="167" fontId="0" fillId="0" borderId="22" xfId="0" applyNumberFormat="1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167" fontId="0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/>
    </xf>
    <xf numFmtId="0" fontId="6" fillId="37" borderId="36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25" xfId="0" applyFont="1" applyBorder="1" applyAlignment="1" applyProtection="1">
      <alignment horizontal="left" vertical="center"/>
      <protection hidden="1"/>
    </xf>
    <xf numFmtId="0" fontId="10" fillId="0" borderId="31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0" fillId="39" borderId="47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7" fontId="0" fillId="0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167" fontId="0" fillId="0" borderId="6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9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167" fontId="0" fillId="0" borderId="51" xfId="0" applyNumberFormat="1" applyFont="1" applyFill="1" applyBorder="1" applyAlignment="1">
      <alignment horizontal="center" vertical="center"/>
    </xf>
    <xf numFmtId="167" fontId="0" fillId="0" borderId="55" xfId="0" applyNumberFormat="1" applyFont="1" applyFill="1" applyBorder="1" applyAlignment="1">
      <alignment horizontal="center" vertical="center"/>
    </xf>
    <xf numFmtId="0" fontId="10" fillId="41" borderId="63" xfId="0" applyFont="1" applyFill="1" applyBorder="1" applyAlignment="1">
      <alignment horizontal="center" vertical="center"/>
    </xf>
    <xf numFmtId="0" fontId="10" fillId="41" borderId="64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"/>
      <protection hidden="1"/>
    </xf>
    <xf numFmtId="167" fontId="0" fillId="0" borderId="6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41" borderId="65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34" borderId="71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left"/>
    </xf>
    <xf numFmtId="0" fontId="6" fillId="34" borderId="72" xfId="0" applyFont="1" applyFill="1" applyBorder="1" applyAlignment="1">
      <alignment horizontal="left"/>
    </xf>
    <xf numFmtId="0" fontId="6" fillId="37" borderId="53" xfId="0" applyFont="1" applyFill="1" applyBorder="1" applyAlignment="1">
      <alignment horizontal="right"/>
    </xf>
    <xf numFmtId="0" fontId="6" fillId="37" borderId="18" xfId="0" applyFont="1" applyFill="1" applyBorder="1" applyAlignment="1">
      <alignment horizontal="right"/>
    </xf>
    <xf numFmtId="0" fontId="6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44</xdr:row>
      <xdr:rowOff>133350</xdr:rowOff>
    </xdr:from>
    <xdr:to>
      <xdr:col>33</xdr:col>
      <xdr:colOff>104775</xdr:colOff>
      <xdr:row>46</xdr:row>
      <xdr:rowOff>28575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5820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42</xdr:col>
      <xdr:colOff>9525</xdr:colOff>
      <xdr:row>0</xdr:row>
      <xdr:rowOff>0</xdr:rowOff>
    </xdr:from>
    <xdr:to>
      <xdr:col>54</xdr:col>
      <xdr:colOff>38100</xdr:colOff>
      <xdr:row>8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0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4"/>
  <sheetViews>
    <sheetView showGridLines="0" tabSelected="1" zoomScale="85" zoomScaleNormal="85" zoomScalePageLayoutView="0" workbookViewId="0" topLeftCell="A71">
      <selection activeCell="BY95" sqref="BY95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251" t="s">
        <v>73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186" t="s">
        <v>75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3"/>
      <c r="AR3" s="13"/>
      <c r="AS3" s="13"/>
      <c r="AT3" s="13"/>
      <c r="AU3" s="252" t="s">
        <v>41</v>
      </c>
      <c r="AV3" s="252"/>
      <c r="AW3" s="252"/>
      <c r="AX3" s="252"/>
      <c r="AY3" s="252"/>
      <c r="AZ3" s="252"/>
      <c r="BA3" s="252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20:83" s="19" customFormat="1" ht="15">
      <c r="T4" s="19" t="s">
        <v>76</v>
      </c>
      <c r="AQ4" s="20"/>
      <c r="AR4" s="20"/>
      <c r="AS4" s="20"/>
      <c r="AT4" s="20"/>
      <c r="AU4" s="252"/>
      <c r="AV4" s="252"/>
      <c r="AW4" s="252"/>
      <c r="AX4" s="252"/>
      <c r="AY4" s="252"/>
      <c r="AZ4" s="252"/>
      <c r="BA4" s="252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0</v>
      </c>
      <c r="M6" s="253" t="s">
        <v>78</v>
      </c>
      <c r="N6" s="253"/>
      <c r="O6" s="253"/>
      <c r="P6" s="253"/>
      <c r="Q6" s="253"/>
      <c r="R6" s="253"/>
      <c r="S6" s="253"/>
      <c r="T6" s="253"/>
      <c r="U6" s="19" t="s">
        <v>1</v>
      </c>
      <c r="Y6" s="254">
        <v>44982</v>
      </c>
      <c r="Z6" s="254"/>
      <c r="AA6" s="254"/>
      <c r="AB6" s="254"/>
      <c r="AC6" s="254"/>
      <c r="AD6" s="254"/>
      <c r="AE6" s="254"/>
      <c r="AF6" s="25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255"/>
      <c r="AV7" s="255"/>
      <c r="AW7" s="255"/>
      <c r="AX7" s="255"/>
      <c r="AY7" s="255"/>
      <c r="AZ7" s="255"/>
      <c r="BA7" s="255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256" t="s">
        <v>2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Q8" s="20"/>
      <c r="AR8" s="20"/>
      <c r="AS8" s="20"/>
      <c r="AT8" s="20"/>
      <c r="AU8" s="255"/>
      <c r="AV8" s="255"/>
      <c r="AW8" s="255"/>
      <c r="AX8" s="255"/>
      <c r="AY8" s="255"/>
      <c r="AZ8" s="255"/>
      <c r="BA8" s="255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3</v>
      </c>
      <c r="H10" s="240">
        <v>0.375</v>
      </c>
      <c r="I10" s="240"/>
      <c r="J10" s="240"/>
      <c r="K10" s="240"/>
      <c r="L10" s="240"/>
      <c r="M10" s="11" t="s">
        <v>4</v>
      </c>
      <c r="T10" s="27" t="s">
        <v>5</v>
      </c>
      <c r="U10" s="241">
        <v>1</v>
      </c>
      <c r="V10" s="241"/>
      <c r="W10" s="28" t="s">
        <v>6</v>
      </c>
      <c r="X10" s="242">
        <v>0.005555555555555556</v>
      </c>
      <c r="Y10" s="242"/>
      <c r="Z10" s="242"/>
      <c r="AA10" s="242"/>
      <c r="AB10" s="242"/>
      <c r="AC10" s="11" t="s">
        <v>7</v>
      </c>
      <c r="AK10" s="27" t="s">
        <v>8</v>
      </c>
      <c r="AL10" s="242">
        <v>0.0006944444444444445</v>
      </c>
      <c r="AM10" s="242"/>
      <c r="AN10" s="242"/>
      <c r="AO10" s="242"/>
      <c r="AP10" s="242"/>
      <c r="AQ10" s="75" t="s">
        <v>7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9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245" t="s">
        <v>40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 t="s">
        <v>26</v>
      </c>
      <c r="Q15" s="247"/>
      <c r="R15" s="247"/>
      <c r="S15" s="247"/>
      <c r="T15" s="247"/>
      <c r="U15" s="247"/>
      <c r="V15" s="247"/>
      <c r="W15" s="247"/>
      <c r="X15" s="247"/>
      <c r="Y15" s="247"/>
      <c r="Z15" s="248"/>
      <c r="AA15" s="30"/>
      <c r="AB15" s="30"/>
      <c r="AC15" s="30"/>
      <c r="AD15" s="30"/>
      <c r="AE15" s="249" t="s">
        <v>40</v>
      </c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158" t="s">
        <v>29</v>
      </c>
      <c r="AT15" s="158"/>
      <c r="AU15" s="158"/>
      <c r="AV15" s="158"/>
      <c r="AW15" s="158"/>
      <c r="AX15" s="158"/>
      <c r="AY15" s="158"/>
      <c r="AZ15" s="158"/>
      <c r="BA15" s="158"/>
      <c r="BB15" s="158"/>
      <c r="BC15" s="159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162" t="s">
        <v>13</v>
      </c>
      <c r="C16" s="163"/>
      <c r="D16" s="160" t="s">
        <v>64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30"/>
      <c r="AB16" s="30"/>
      <c r="AC16" s="30"/>
      <c r="AD16" s="30"/>
      <c r="AE16" s="243" t="s">
        <v>13</v>
      </c>
      <c r="AF16" s="244"/>
      <c r="AG16" s="160" t="s">
        <v>65</v>
      </c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1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62" t="s">
        <v>14</v>
      </c>
      <c r="C17" s="163"/>
      <c r="D17" s="160" t="s">
        <v>77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A17" s="30"/>
      <c r="AB17" s="30"/>
      <c r="AC17" s="30"/>
      <c r="AD17" s="30"/>
      <c r="AE17" s="162" t="s">
        <v>14</v>
      </c>
      <c r="AF17" s="163"/>
      <c r="AG17" s="160" t="s">
        <v>66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62" t="s">
        <v>15</v>
      </c>
      <c r="C18" s="163"/>
      <c r="D18" s="160" t="s">
        <v>67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30"/>
      <c r="AB18" s="30"/>
      <c r="AC18" s="30"/>
      <c r="AD18" s="30"/>
      <c r="AE18" s="162" t="s">
        <v>15</v>
      </c>
      <c r="AF18" s="163"/>
      <c r="AG18" s="160" t="s">
        <v>68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1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62" t="s">
        <v>16</v>
      </c>
      <c r="C19" s="163"/>
      <c r="D19" s="160" t="s">
        <v>69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30"/>
      <c r="AB19" s="30"/>
      <c r="AC19" s="30"/>
      <c r="AD19" s="30"/>
      <c r="AE19" s="162" t="s">
        <v>16</v>
      </c>
      <c r="AF19" s="163"/>
      <c r="AG19" s="160" t="s">
        <v>70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">
      <c r="B20" s="236" t="s">
        <v>17</v>
      </c>
      <c r="C20" s="237"/>
      <c r="D20" s="238" t="s">
        <v>71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30"/>
      <c r="AB20" s="30"/>
      <c r="AC20" s="30"/>
      <c r="AD20" s="30"/>
      <c r="AE20" s="236" t="s">
        <v>17</v>
      </c>
      <c r="AF20" s="237"/>
      <c r="AG20" s="238" t="s">
        <v>72</v>
      </c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18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234" t="s">
        <v>19</v>
      </c>
      <c r="C24" s="234"/>
      <c r="D24" s="228" t="s">
        <v>20</v>
      </c>
      <c r="E24" s="228"/>
      <c r="F24" s="228"/>
      <c r="G24" s="228" t="s">
        <v>21</v>
      </c>
      <c r="H24" s="228"/>
      <c r="I24" s="228"/>
      <c r="J24" s="228" t="s">
        <v>22</v>
      </c>
      <c r="K24" s="228"/>
      <c r="L24" s="228"/>
      <c r="M24" s="228"/>
      <c r="N24" s="228"/>
      <c r="O24" s="228" t="s">
        <v>23</v>
      </c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 t="s">
        <v>24</v>
      </c>
      <c r="AX24" s="228"/>
      <c r="AY24" s="228"/>
      <c r="AZ24" s="228"/>
      <c r="BA24" s="228"/>
      <c r="BB24" s="229" t="s">
        <v>11</v>
      </c>
      <c r="BC24" s="229"/>
      <c r="BE24" s="31"/>
      <c r="BF24" s="230" t="s">
        <v>25</v>
      </c>
      <c r="BG24" s="230"/>
      <c r="BH24" s="230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217">
        <v>1</v>
      </c>
      <c r="C25" s="217"/>
      <c r="D25" s="218"/>
      <c r="E25" s="218"/>
      <c r="F25" s="218"/>
      <c r="G25" s="225" t="str">
        <f>$P$15</f>
        <v>A</v>
      </c>
      <c r="H25" s="225"/>
      <c r="I25" s="225"/>
      <c r="J25" s="231">
        <f>$H$10</f>
        <v>0.375</v>
      </c>
      <c r="K25" s="231"/>
      <c r="L25" s="231"/>
      <c r="M25" s="231"/>
      <c r="N25" s="231"/>
      <c r="O25" s="221" t="str">
        <f>D16</f>
        <v>SGM Ostrach / Weithart 1</v>
      </c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33" t="s">
        <v>27</v>
      </c>
      <c r="AF25" s="222" t="str">
        <f>D17</f>
        <v>SGM Ostrach / Weithart 3</v>
      </c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3">
        <v>10</v>
      </c>
      <c r="AX25" s="223"/>
      <c r="AY25" s="33" t="s">
        <v>28</v>
      </c>
      <c r="AZ25" s="206">
        <v>0</v>
      </c>
      <c r="BA25" s="206"/>
      <c r="BB25" s="207"/>
      <c r="BC25" s="207"/>
      <c r="BE25" s="35"/>
      <c r="BF25" s="62">
        <f>IF(ISBLANK(AW25),"0",IF(AW25&gt;AZ25,3,IF(AW25=AZ25,1,0)))</f>
        <v>3</v>
      </c>
      <c r="BG25" s="62" t="s">
        <v>28</v>
      </c>
      <c r="BH25" s="62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208">
        <v>2</v>
      </c>
      <c r="C26" s="208"/>
      <c r="D26" s="209"/>
      <c r="E26" s="209"/>
      <c r="F26" s="209"/>
      <c r="G26" s="224" t="str">
        <f>$P$15</f>
        <v>A</v>
      </c>
      <c r="H26" s="224"/>
      <c r="I26" s="224"/>
      <c r="J26" s="227">
        <f aca="true" t="shared" si="0" ref="J26:J44">J25+$U$10*$X$10+$AL$10</f>
        <v>0.38125</v>
      </c>
      <c r="K26" s="227"/>
      <c r="L26" s="227"/>
      <c r="M26" s="227"/>
      <c r="N26" s="227"/>
      <c r="O26" s="213" t="str">
        <f>D19</f>
        <v>SGM Herdwangen / Schönach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36" t="s">
        <v>27</v>
      </c>
      <c r="AF26" s="214" t="str">
        <f>D18</f>
        <v>SV Hohentengen 2</v>
      </c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5">
        <v>2</v>
      </c>
      <c r="AX26" s="215"/>
      <c r="AY26" s="36" t="s">
        <v>28</v>
      </c>
      <c r="AZ26" s="216">
        <v>1</v>
      </c>
      <c r="BA26" s="216"/>
      <c r="BB26" s="203"/>
      <c r="BC26" s="203"/>
      <c r="BE26" s="35"/>
      <c r="BF26" s="62">
        <f aca="true" t="shared" si="1" ref="BF26:BF44">IF(ISBLANK(AW26),"0",IF(AW26&gt;AZ26,3,IF(AW26=AZ26,1,0)))</f>
        <v>3</v>
      </c>
      <c r="BG26" s="62" t="s">
        <v>28</v>
      </c>
      <c r="BH26" s="62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217">
        <v>3</v>
      </c>
      <c r="C27" s="217"/>
      <c r="D27" s="218"/>
      <c r="E27" s="218"/>
      <c r="F27" s="218"/>
      <c r="G27" s="219" t="str">
        <f>$AS$15</f>
        <v>B</v>
      </c>
      <c r="H27" s="219"/>
      <c r="I27" s="219"/>
      <c r="J27" s="220">
        <f t="shared" si="0"/>
        <v>0.38749999999999996</v>
      </c>
      <c r="K27" s="220"/>
      <c r="L27" s="220"/>
      <c r="M27" s="220"/>
      <c r="N27" s="220"/>
      <c r="O27" s="221" t="str">
        <f>AG16</f>
        <v>SGM Ostrach / Weithart 2</v>
      </c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33" t="s">
        <v>27</v>
      </c>
      <c r="AF27" s="222" t="str">
        <f>AG17</f>
        <v>SGM Ostrach / Weithart 4</v>
      </c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3">
        <v>5</v>
      </c>
      <c r="AX27" s="223"/>
      <c r="AY27" s="33" t="s">
        <v>28</v>
      </c>
      <c r="AZ27" s="206">
        <v>0</v>
      </c>
      <c r="BA27" s="206"/>
      <c r="BB27" s="207"/>
      <c r="BC27" s="207"/>
      <c r="BE27" s="35"/>
      <c r="BF27" s="62">
        <f t="shared" si="1"/>
        <v>3</v>
      </c>
      <c r="BG27" s="62" t="s">
        <v>28</v>
      </c>
      <c r="BH27" s="62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208">
        <v>4</v>
      </c>
      <c r="C28" s="208"/>
      <c r="D28" s="209"/>
      <c r="E28" s="209"/>
      <c r="F28" s="209"/>
      <c r="G28" s="210" t="str">
        <f>$AS$15</f>
        <v>B</v>
      </c>
      <c r="H28" s="210"/>
      <c r="I28" s="211"/>
      <c r="J28" s="212">
        <f t="shared" si="0"/>
        <v>0.39374999999999993</v>
      </c>
      <c r="K28" s="212"/>
      <c r="L28" s="212"/>
      <c r="M28" s="212"/>
      <c r="N28" s="212"/>
      <c r="O28" s="213" t="str">
        <f>AG19</f>
        <v>FV Altshausen</v>
      </c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36" t="s">
        <v>27</v>
      </c>
      <c r="AF28" s="214" t="str">
        <f>AG18</f>
        <v>SV Hohentengen 1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5">
        <v>0</v>
      </c>
      <c r="AX28" s="215"/>
      <c r="AY28" s="36" t="s">
        <v>28</v>
      </c>
      <c r="AZ28" s="216">
        <v>2</v>
      </c>
      <c r="BA28" s="216"/>
      <c r="BB28" s="203"/>
      <c r="BC28" s="203"/>
      <c r="BE28" s="35"/>
      <c r="BF28" s="62">
        <f t="shared" si="1"/>
        <v>0</v>
      </c>
      <c r="BG28" s="62" t="s">
        <v>28</v>
      </c>
      <c r="BH28" s="62">
        <f t="shared" si="2"/>
        <v>3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217">
        <v>5</v>
      </c>
      <c r="C29" s="217"/>
      <c r="D29" s="218"/>
      <c r="E29" s="218"/>
      <c r="F29" s="218"/>
      <c r="G29" s="225" t="str">
        <f>$P$15</f>
        <v>A</v>
      </c>
      <c r="H29" s="225"/>
      <c r="I29" s="225"/>
      <c r="J29" s="220">
        <f t="shared" si="0"/>
        <v>0.3999999999999999</v>
      </c>
      <c r="K29" s="220"/>
      <c r="L29" s="220"/>
      <c r="M29" s="220"/>
      <c r="N29" s="220"/>
      <c r="O29" s="221" t="str">
        <f>D20</f>
        <v>FC Laiz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33" t="s">
        <v>27</v>
      </c>
      <c r="AF29" s="222" t="str">
        <f>D16</f>
        <v>SGM Ostrach / Weithart 1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3">
        <v>0</v>
      </c>
      <c r="AX29" s="223"/>
      <c r="AY29" s="33" t="s">
        <v>28</v>
      </c>
      <c r="AZ29" s="206">
        <v>5</v>
      </c>
      <c r="BA29" s="206"/>
      <c r="BB29" s="207"/>
      <c r="BC29" s="207"/>
      <c r="BE29" s="35"/>
      <c r="BF29" s="62">
        <f t="shared" si="1"/>
        <v>0</v>
      </c>
      <c r="BG29" s="62" t="s">
        <v>28</v>
      </c>
      <c r="BH29" s="62">
        <f t="shared" si="2"/>
        <v>3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208">
        <v>6</v>
      </c>
      <c r="C30" s="208"/>
      <c r="D30" s="209"/>
      <c r="E30" s="209"/>
      <c r="F30" s="209"/>
      <c r="G30" s="224" t="str">
        <f>$P$15</f>
        <v>A</v>
      </c>
      <c r="H30" s="224"/>
      <c r="I30" s="224"/>
      <c r="J30" s="212">
        <f t="shared" si="0"/>
        <v>0.4062499999999999</v>
      </c>
      <c r="K30" s="212"/>
      <c r="L30" s="212"/>
      <c r="M30" s="212"/>
      <c r="N30" s="212"/>
      <c r="O30" s="213" t="str">
        <f>D17</f>
        <v>SGM Ostrach / Weithart 3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36" t="s">
        <v>27</v>
      </c>
      <c r="AF30" s="214" t="str">
        <f>D19</f>
        <v>SGM Herdwangen / Schönach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5">
        <v>0</v>
      </c>
      <c r="AX30" s="215"/>
      <c r="AY30" s="36" t="s">
        <v>28</v>
      </c>
      <c r="AZ30" s="216">
        <v>9</v>
      </c>
      <c r="BA30" s="216"/>
      <c r="BB30" s="203"/>
      <c r="BC30" s="203"/>
      <c r="BE30" s="35"/>
      <c r="BF30" s="62">
        <f t="shared" si="1"/>
        <v>0</v>
      </c>
      <c r="BG30" s="62" t="s">
        <v>28</v>
      </c>
      <c r="BH30" s="62">
        <f t="shared" si="2"/>
        <v>3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217">
        <v>7</v>
      </c>
      <c r="C31" s="217"/>
      <c r="D31" s="218"/>
      <c r="E31" s="218"/>
      <c r="F31" s="218"/>
      <c r="G31" s="219" t="str">
        <f>$AS$15</f>
        <v>B</v>
      </c>
      <c r="H31" s="219"/>
      <c r="I31" s="219"/>
      <c r="J31" s="220">
        <f t="shared" si="0"/>
        <v>0.41249999999999987</v>
      </c>
      <c r="K31" s="220"/>
      <c r="L31" s="220"/>
      <c r="M31" s="220"/>
      <c r="N31" s="220"/>
      <c r="O31" s="221" t="str">
        <f>AG20</f>
        <v>FG 2010 WRZ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33" t="s">
        <v>27</v>
      </c>
      <c r="AF31" s="222" t="str">
        <f>AG16</f>
        <v>SGM Ostrach / Weithart 2</v>
      </c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3">
        <v>1</v>
      </c>
      <c r="AX31" s="223"/>
      <c r="AY31" s="33" t="s">
        <v>28</v>
      </c>
      <c r="AZ31" s="206">
        <v>1</v>
      </c>
      <c r="BA31" s="206"/>
      <c r="BB31" s="207"/>
      <c r="BC31" s="207"/>
      <c r="BE31" s="35"/>
      <c r="BF31" s="62">
        <f t="shared" si="1"/>
        <v>1</v>
      </c>
      <c r="BG31" s="62" t="s">
        <v>28</v>
      </c>
      <c r="BH31" s="62">
        <f t="shared" si="2"/>
        <v>1</v>
      </c>
      <c r="BI31" s="60"/>
      <c r="BJ31" s="60"/>
      <c r="BK31" s="63"/>
      <c r="BL31" s="63"/>
      <c r="BM31" s="64" t="str">
        <f>$D$19</f>
        <v>SGM Herdwangen / Schönach</v>
      </c>
      <c r="BN31" s="65">
        <f>SUM($BF$26+$BH$30+$BF$34+$BH$38)</f>
        <v>10</v>
      </c>
      <c r="BO31" s="65">
        <f>SUM($AW$26+$AZ$30+$AW$34+$AZ$38)</f>
        <v>18</v>
      </c>
      <c r="BP31" s="66" t="s">
        <v>28</v>
      </c>
      <c r="BQ31" s="65">
        <f>SUM($AZ$26+$AW$30+$AZ$34+$AW$38)</f>
        <v>3</v>
      </c>
      <c r="BR31" s="67">
        <f>SUM(BO31-BQ31)</f>
        <v>15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208">
        <v>8</v>
      </c>
      <c r="C32" s="208"/>
      <c r="D32" s="209"/>
      <c r="E32" s="209"/>
      <c r="F32" s="209"/>
      <c r="G32" s="210" t="str">
        <f>$AS$15</f>
        <v>B</v>
      </c>
      <c r="H32" s="210"/>
      <c r="I32" s="211"/>
      <c r="J32" s="226">
        <f t="shared" si="0"/>
        <v>0.41874999999999984</v>
      </c>
      <c r="K32" s="226"/>
      <c r="L32" s="226"/>
      <c r="M32" s="226"/>
      <c r="N32" s="226"/>
      <c r="O32" s="213" t="str">
        <f>AG17</f>
        <v>SGM Ostrach / Weithart 4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36" t="s">
        <v>27</v>
      </c>
      <c r="AF32" s="214" t="str">
        <f>AG19</f>
        <v>FV Altshausen</v>
      </c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5">
        <v>0</v>
      </c>
      <c r="AX32" s="215"/>
      <c r="AY32" s="36" t="s">
        <v>28</v>
      </c>
      <c r="AZ32" s="216">
        <v>8</v>
      </c>
      <c r="BA32" s="216"/>
      <c r="BB32" s="203"/>
      <c r="BC32" s="203"/>
      <c r="BE32" s="35"/>
      <c r="BF32" s="62">
        <f t="shared" si="1"/>
        <v>0</v>
      </c>
      <c r="BG32" s="62" t="s">
        <v>28</v>
      </c>
      <c r="BH32" s="62">
        <f t="shared" si="2"/>
        <v>3</v>
      </c>
      <c r="BI32" s="60"/>
      <c r="BJ32" s="60"/>
      <c r="BK32" s="63"/>
      <c r="BL32" s="63"/>
      <c r="BM32" s="64" t="str">
        <f>$D$18</f>
        <v>SV Hohentengen 2</v>
      </c>
      <c r="BN32" s="65">
        <f>SUM($BH$26+$BF$33+$BF$37+$BH$41)</f>
        <v>9</v>
      </c>
      <c r="BO32" s="65">
        <f>SUM($AZ$26+$AW$33+$AW$37+$AZ$41)</f>
        <v>13</v>
      </c>
      <c r="BP32" s="66" t="s">
        <v>28</v>
      </c>
      <c r="BQ32" s="65">
        <f>SUM($AW$26+$AZ$33+$AZ$37+$AW$41)</f>
        <v>2</v>
      </c>
      <c r="BR32" s="67">
        <f>SUM(BO32-BQ32)</f>
        <v>11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217">
        <v>9</v>
      </c>
      <c r="C33" s="217"/>
      <c r="D33" s="218"/>
      <c r="E33" s="218"/>
      <c r="F33" s="218"/>
      <c r="G33" s="225" t="str">
        <f>$P$15</f>
        <v>A</v>
      </c>
      <c r="H33" s="225"/>
      <c r="I33" s="225"/>
      <c r="J33" s="220">
        <f t="shared" si="0"/>
        <v>0.4249999999999998</v>
      </c>
      <c r="K33" s="220"/>
      <c r="L33" s="220"/>
      <c r="M33" s="220"/>
      <c r="N33" s="220"/>
      <c r="O33" s="221" t="str">
        <f>D18</f>
        <v>SV Hohentengen 2</v>
      </c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33" t="s">
        <v>27</v>
      </c>
      <c r="AF33" s="222" t="str">
        <f>D20</f>
        <v>FC Laiz</v>
      </c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3">
        <v>4</v>
      </c>
      <c r="AX33" s="223"/>
      <c r="AY33" s="33" t="s">
        <v>28</v>
      </c>
      <c r="AZ33" s="206">
        <v>0</v>
      </c>
      <c r="BA33" s="206"/>
      <c r="BB33" s="207"/>
      <c r="BC33" s="207"/>
      <c r="BE33" s="35"/>
      <c r="BF33" s="62">
        <f t="shared" si="1"/>
        <v>3</v>
      </c>
      <c r="BG33" s="62" t="s">
        <v>28</v>
      </c>
      <c r="BH33" s="62">
        <f t="shared" si="2"/>
        <v>0</v>
      </c>
      <c r="BI33" s="60"/>
      <c r="BJ33" s="60"/>
      <c r="BK33" s="63"/>
      <c r="BL33" s="63"/>
      <c r="BM33" s="68" t="str">
        <f>$D$16</f>
        <v>SGM Ostrach / Weithart 1</v>
      </c>
      <c r="BN33" s="65">
        <f>SUM($BF$25+$BH$29+$BH$34+$BF$41)</f>
        <v>7</v>
      </c>
      <c r="BO33" s="65">
        <f>SUM($AW$25+$AZ$29+$AZ$34+$AW$41)</f>
        <v>16</v>
      </c>
      <c r="BP33" s="66" t="s">
        <v>28</v>
      </c>
      <c r="BQ33" s="65">
        <f>SUM($AZ$25+$AW$29+$AW$34+$AZ$41)</f>
        <v>2</v>
      </c>
      <c r="BR33" s="69">
        <f>SUM(BO33-BQ33)</f>
        <v>14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208">
        <v>10</v>
      </c>
      <c r="C34" s="208"/>
      <c r="D34" s="209"/>
      <c r="E34" s="209"/>
      <c r="F34" s="209"/>
      <c r="G34" s="224" t="str">
        <f>$P$15</f>
        <v>A</v>
      </c>
      <c r="H34" s="224"/>
      <c r="I34" s="224"/>
      <c r="J34" s="212">
        <f t="shared" si="0"/>
        <v>0.4312499999999998</v>
      </c>
      <c r="K34" s="212"/>
      <c r="L34" s="212"/>
      <c r="M34" s="212"/>
      <c r="N34" s="212"/>
      <c r="O34" s="213" t="str">
        <f>D19</f>
        <v>SGM Herdwangen / Schönach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36" t="s">
        <v>27</v>
      </c>
      <c r="AF34" s="214" t="str">
        <f>D16</f>
        <v>SGM Ostrach / Weithart 1</v>
      </c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5">
        <v>1</v>
      </c>
      <c r="AX34" s="215"/>
      <c r="AY34" s="36" t="s">
        <v>28</v>
      </c>
      <c r="AZ34" s="216">
        <v>1</v>
      </c>
      <c r="BA34" s="216"/>
      <c r="BB34" s="203"/>
      <c r="BC34" s="203"/>
      <c r="BE34" s="35"/>
      <c r="BF34" s="62">
        <f t="shared" si="1"/>
        <v>1</v>
      </c>
      <c r="BG34" s="62" t="s">
        <v>28</v>
      </c>
      <c r="BH34" s="62">
        <f t="shared" si="2"/>
        <v>1</v>
      </c>
      <c r="BI34" s="60"/>
      <c r="BJ34" s="60"/>
      <c r="BK34" s="63"/>
      <c r="BL34" s="63"/>
      <c r="BM34" s="64" t="str">
        <f>$D$20</f>
        <v>FC Laiz</v>
      </c>
      <c r="BN34" s="65">
        <f>SUM($BF$29+$BH$33+$BF$38+$BH$42)</f>
        <v>3</v>
      </c>
      <c r="BO34" s="65">
        <f>SUM($AW$29+$AZ$33+$AW$38+$AZ$42)</f>
        <v>3</v>
      </c>
      <c r="BP34" s="66" t="s">
        <v>28</v>
      </c>
      <c r="BQ34" s="65">
        <f>SUM($AZ$29+$AW$33+$AZ$38+$AW$42)</f>
        <v>15</v>
      </c>
      <c r="BR34" s="67">
        <f>SUM(BO34-BQ34)</f>
        <v>-12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217">
        <v>11</v>
      </c>
      <c r="C35" s="217"/>
      <c r="D35" s="218"/>
      <c r="E35" s="218"/>
      <c r="F35" s="218"/>
      <c r="G35" s="219" t="str">
        <f>$AS$15</f>
        <v>B</v>
      </c>
      <c r="H35" s="219"/>
      <c r="I35" s="219"/>
      <c r="J35" s="220">
        <f t="shared" si="0"/>
        <v>0.4374999999999998</v>
      </c>
      <c r="K35" s="220"/>
      <c r="L35" s="220"/>
      <c r="M35" s="220"/>
      <c r="N35" s="220"/>
      <c r="O35" s="221" t="str">
        <f>AG18</f>
        <v>SV Hohentengen 1</v>
      </c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33" t="s">
        <v>27</v>
      </c>
      <c r="AF35" s="222" t="str">
        <f>AG20</f>
        <v>FG 2010 WRZ</v>
      </c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3">
        <v>3</v>
      </c>
      <c r="AX35" s="223"/>
      <c r="AY35" s="33" t="s">
        <v>28</v>
      </c>
      <c r="AZ35" s="206">
        <v>2</v>
      </c>
      <c r="BA35" s="206"/>
      <c r="BB35" s="207"/>
      <c r="BC35" s="207"/>
      <c r="BE35" s="35"/>
      <c r="BF35" s="62">
        <f t="shared" si="1"/>
        <v>3</v>
      </c>
      <c r="BG35" s="62" t="s">
        <v>28</v>
      </c>
      <c r="BH35" s="62">
        <f t="shared" si="2"/>
        <v>0</v>
      </c>
      <c r="BI35" s="60"/>
      <c r="BJ35" s="60"/>
      <c r="BK35" s="63"/>
      <c r="BL35" s="63"/>
      <c r="BM35" s="64" t="str">
        <f>$D$17</f>
        <v>SGM Ostrach / Weithart 3</v>
      </c>
      <c r="BN35" s="65">
        <f>SUM($BH$25+$BF$30+$BH$37+$BF$42)</f>
        <v>0</v>
      </c>
      <c r="BO35" s="65">
        <f>SUM($AZ$25+$AW$30+$AZ$37+$AW$42)</f>
        <v>0</v>
      </c>
      <c r="BP35" s="66" t="s">
        <v>28</v>
      </c>
      <c r="BQ35" s="65">
        <f>SUM($AW$25+$AZ$30+$AW$37+$AZ$42)</f>
        <v>28</v>
      </c>
      <c r="BR35" s="67">
        <f>SUM(BO35-BQ35)</f>
        <v>-28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208">
        <v>12</v>
      </c>
      <c r="C36" s="208"/>
      <c r="D36" s="209"/>
      <c r="E36" s="209"/>
      <c r="F36" s="209"/>
      <c r="G36" s="210" t="str">
        <f>$AS$15</f>
        <v>B</v>
      </c>
      <c r="H36" s="210"/>
      <c r="I36" s="211"/>
      <c r="J36" s="212">
        <f t="shared" si="0"/>
        <v>0.44374999999999976</v>
      </c>
      <c r="K36" s="212"/>
      <c r="L36" s="212"/>
      <c r="M36" s="212"/>
      <c r="N36" s="212"/>
      <c r="O36" s="213" t="str">
        <f>AG19</f>
        <v>FV Altshausen</v>
      </c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36" t="s">
        <v>27</v>
      </c>
      <c r="AF36" s="214" t="str">
        <f>AG16</f>
        <v>SGM Ostrach / Weithart 2</v>
      </c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5">
        <v>3</v>
      </c>
      <c r="AX36" s="215"/>
      <c r="AY36" s="36" t="s">
        <v>28</v>
      </c>
      <c r="AZ36" s="216">
        <v>0</v>
      </c>
      <c r="BA36" s="216"/>
      <c r="BB36" s="203"/>
      <c r="BC36" s="203"/>
      <c r="BE36" s="35"/>
      <c r="BF36" s="62">
        <f t="shared" si="1"/>
        <v>3</v>
      </c>
      <c r="BG36" s="62" t="s">
        <v>28</v>
      </c>
      <c r="BH36" s="62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217">
        <v>13</v>
      </c>
      <c r="C37" s="217"/>
      <c r="D37" s="218"/>
      <c r="E37" s="218"/>
      <c r="F37" s="218"/>
      <c r="G37" s="225" t="str">
        <f>$P$15</f>
        <v>A</v>
      </c>
      <c r="H37" s="225"/>
      <c r="I37" s="225"/>
      <c r="J37" s="220">
        <f t="shared" si="0"/>
        <v>0.44999999999999973</v>
      </c>
      <c r="K37" s="220"/>
      <c r="L37" s="220"/>
      <c r="M37" s="220"/>
      <c r="N37" s="220"/>
      <c r="O37" s="221" t="str">
        <f>D18</f>
        <v>SV Hohentengen 2</v>
      </c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33" t="s">
        <v>27</v>
      </c>
      <c r="AF37" s="222" t="str">
        <f>D17</f>
        <v>SGM Ostrach / Weithart 3</v>
      </c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3">
        <v>7</v>
      </c>
      <c r="AX37" s="223"/>
      <c r="AY37" s="33" t="s">
        <v>28</v>
      </c>
      <c r="AZ37" s="206">
        <v>0</v>
      </c>
      <c r="BA37" s="206"/>
      <c r="BB37" s="207"/>
      <c r="BC37" s="207"/>
      <c r="BE37" s="35"/>
      <c r="BF37" s="62">
        <f t="shared" si="1"/>
        <v>3</v>
      </c>
      <c r="BG37" s="62" t="s">
        <v>28</v>
      </c>
      <c r="BH37" s="62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208">
        <v>14</v>
      </c>
      <c r="C38" s="208"/>
      <c r="D38" s="209"/>
      <c r="E38" s="209"/>
      <c r="F38" s="209"/>
      <c r="G38" s="224" t="str">
        <f>$P$15</f>
        <v>A</v>
      </c>
      <c r="H38" s="224"/>
      <c r="I38" s="224"/>
      <c r="J38" s="212">
        <f t="shared" si="0"/>
        <v>0.4562499999999997</v>
      </c>
      <c r="K38" s="212"/>
      <c r="L38" s="212"/>
      <c r="M38" s="212"/>
      <c r="N38" s="212"/>
      <c r="O38" s="213" t="str">
        <f>D20</f>
        <v>FC Laiz</v>
      </c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36" t="s">
        <v>27</v>
      </c>
      <c r="AF38" s="214" t="str">
        <f>D19</f>
        <v>SGM Herdwangen / Schönach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5">
        <v>1</v>
      </c>
      <c r="AX38" s="215"/>
      <c r="AY38" s="36" t="s">
        <v>28</v>
      </c>
      <c r="AZ38" s="216">
        <v>6</v>
      </c>
      <c r="BA38" s="216"/>
      <c r="BB38" s="203"/>
      <c r="BC38" s="203"/>
      <c r="BE38" s="35"/>
      <c r="BF38" s="62">
        <f t="shared" si="1"/>
        <v>0</v>
      </c>
      <c r="BG38" s="62" t="s">
        <v>28</v>
      </c>
      <c r="BH38" s="62">
        <f t="shared" si="2"/>
        <v>3</v>
      </c>
      <c r="BI38" s="60"/>
      <c r="BJ38" s="60"/>
      <c r="BK38" s="63"/>
      <c r="BL38" s="63"/>
      <c r="BM38" s="64" t="str">
        <f>$AG$18</f>
        <v>SV Hohentengen 1</v>
      </c>
      <c r="BN38" s="65">
        <f>SUM($BH$28+$BF$35+$BF$39+$BH$43)</f>
        <v>12</v>
      </c>
      <c r="BO38" s="65">
        <f>SUM($AZ$28+$AW$35+$AW$39+$AZ$43)</f>
        <v>15</v>
      </c>
      <c r="BP38" s="66" t="s">
        <v>28</v>
      </c>
      <c r="BQ38" s="65">
        <f>SUM($AW$28+$AZ$35+$AZ$39+$AW$43)</f>
        <v>3</v>
      </c>
      <c r="BR38" s="67">
        <f>SUM(BO38-BQ38)</f>
        <v>12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217">
        <v>15</v>
      </c>
      <c r="C39" s="217"/>
      <c r="D39" s="218"/>
      <c r="E39" s="218"/>
      <c r="F39" s="218"/>
      <c r="G39" s="219" t="str">
        <f>$AS$15</f>
        <v>B</v>
      </c>
      <c r="H39" s="219"/>
      <c r="I39" s="219"/>
      <c r="J39" s="220">
        <f t="shared" si="0"/>
        <v>0.4624999999999997</v>
      </c>
      <c r="K39" s="220"/>
      <c r="L39" s="220"/>
      <c r="M39" s="220"/>
      <c r="N39" s="220"/>
      <c r="O39" s="221" t="str">
        <f>AG18</f>
        <v>SV Hohentengen 1</v>
      </c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33" t="s">
        <v>27</v>
      </c>
      <c r="AF39" s="222" t="str">
        <f>AG17</f>
        <v>SGM Ostrach / Weithart 4</v>
      </c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3">
        <v>8</v>
      </c>
      <c r="AX39" s="223"/>
      <c r="AY39" s="33" t="s">
        <v>28</v>
      </c>
      <c r="AZ39" s="206">
        <v>0</v>
      </c>
      <c r="BA39" s="206"/>
      <c r="BB39" s="207"/>
      <c r="BC39" s="207"/>
      <c r="BE39" s="35"/>
      <c r="BF39" s="62">
        <f t="shared" si="1"/>
        <v>3</v>
      </c>
      <c r="BG39" s="62" t="s">
        <v>28</v>
      </c>
      <c r="BH39" s="62">
        <f t="shared" si="2"/>
        <v>0</v>
      </c>
      <c r="BI39" s="60"/>
      <c r="BJ39" s="60"/>
      <c r="BK39" s="63"/>
      <c r="BL39" s="63"/>
      <c r="BM39" s="64" t="str">
        <f>$AG$19</f>
        <v>FV Altshausen</v>
      </c>
      <c r="BN39" s="65">
        <f>SUM($BF$28+$BH$32+$BF$36+$BH$40)</f>
        <v>7</v>
      </c>
      <c r="BO39" s="65">
        <f>SUM($AW$28+$AZ$32+$AW$36+$AZ$40)</f>
        <v>12</v>
      </c>
      <c r="BP39" s="66" t="s">
        <v>28</v>
      </c>
      <c r="BQ39" s="65">
        <f>SUM($AZ$28+$AW$32+$AZ$36+$AW$40)</f>
        <v>3</v>
      </c>
      <c r="BR39" s="67">
        <f>SUM(BO39-BQ39)</f>
        <v>9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208">
        <v>16</v>
      </c>
      <c r="C40" s="208"/>
      <c r="D40" s="209"/>
      <c r="E40" s="209"/>
      <c r="F40" s="209"/>
      <c r="G40" s="210" t="str">
        <f>$AS$15</f>
        <v>B</v>
      </c>
      <c r="H40" s="210"/>
      <c r="I40" s="211"/>
      <c r="J40" s="212">
        <f t="shared" si="0"/>
        <v>0.46874999999999967</v>
      </c>
      <c r="K40" s="212"/>
      <c r="L40" s="212"/>
      <c r="M40" s="212"/>
      <c r="N40" s="212"/>
      <c r="O40" s="213" t="str">
        <f>AG20</f>
        <v>FG 2010 WRZ</v>
      </c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36" t="s">
        <v>27</v>
      </c>
      <c r="AF40" s="214" t="str">
        <f>AG19</f>
        <v>FV Altshausen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5">
        <v>1</v>
      </c>
      <c r="AX40" s="215"/>
      <c r="AY40" s="36"/>
      <c r="AZ40" s="216">
        <v>1</v>
      </c>
      <c r="BA40" s="216"/>
      <c r="BB40" s="203"/>
      <c r="BC40" s="203"/>
      <c r="BE40" s="35"/>
      <c r="BF40" s="62">
        <f t="shared" si="1"/>
        <v>1</v>
      </c>
      <c r="BG40" s="62" t="s">
        <v>28</v>
      </c>
      <c r="BH40" s="62">
        <f t="shared" si="2"/>
        <v>1</v>
      </c>
      <c r="BI40" s="60"/>
      <c r="BJ40" s="60"/>
      <c r="BK40" s="63"/>
      <c r="BL40" s="63"/>
      <c r="BM40" s="64" t="str">
        <f>$AG$20</f>
        <v>FG 2010 WRZ</v>
      </c>
      <c r="BN40" s="65">
        <f>SUM($BF$31+$BH$35+$BF$40+$BH$44)</f>
        <v>5</v>
      </c>
      <c r="BO40" s="65">
        <f>SUM($AW$31+$AZ$35+$AW$40+$AZ$44)</f>
        <v>11</v>
      </c>
      <c r="BP40" s="66" t="s">
        <v>28</v>
      </c>
      <c r="BQ40" s="65">
        <f>SUM($AZ$31+$AW$35+$AZ$40+$AW$44)</f>
        <v>5</v>
      </c>
      <c r="BR40" s="67">
        <f>SUM(BO40-BQ40)</f>
        <v>6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217">
        <v>17</v>
      </c>
      <c r="C41" s="217"/>
      <c r="D41" s="218"/>
      <c r="E41" s="218"/>
      <c r="F41" s="218"/>
      <c r="G41" s="225" t="str">
        <f>$P$15</f>
        <v>A</v>
      </c>
      <c r="H41" s="225"/>
      <c r="I41" s="225"/>
      <c r="J41" s="220">
        <f t="shared" si="0"/>
        <v>0.47499999999999964</v>
      </c>
      <c r="K41" s="220"/>
      <c r="L41" s="220"/>
      <c r="M41" s="220"/>
      <c r="N41" s="220"/>
      <c r="O41" s="221" t="str">
        <f>D16</f>
        <v>SGM Ostrach / Weithart 1</v>
      </c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33" t="s">
        <v>27</v>
      </c>
      <c r="AF41" s="222" t="str">
        <f>D18</f>
        <v>SV Hohentengen 2</v>
      </c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3">
        <v>0</v>
      </c>
      <c r="AX41" s="223"/>
      <c r="AY41" s="33" t="s">
        <v>28</v>
      </c>
      <c r="AZ41" s="206">
        <v>1</v>
      </c>
      <c r="BA41" s="206"/>
      <c r="BB41" s="207"/>
      <c r="BC41" s="207"/>
      <c r="BE41" s="35"/>
      <c r="BF41" s="62">
        <f t="shared" si="1"/>
        <v>0</v>
      </c>
      <c r="BG41" s="62" t="s">
        <v>28</v>
      </c>
      <c r="BH41" s="62">
        <f t="shared" si="2"/>
        <v>3</v>
      </c>
      <c r="BI41" s="60"/>
      <c r="BJ41" s="60"/>
      <c r="BK41" s="63"/>
      <c r="BL41" s="63"/>
      <c r="BM41" s="68" t="str">
        <f>$AG$16</f>
        <v>SGM Ostrach / Weithart 2</v>
      </c>
      <c r="BN41" s="65">
        <f>SUM($BF$27+$BH$31+$BH$36+$BF$43)</f>
        <v>4</v>
      </c>
      <c r="BO41" s="65">
        <f>SUM($AW$27+$AZ$31+$AZ$36+$AW$43)</f>
        <v>7</v>
      </c>
      <c r="BP41" s="66" t="s">
        <v>28</v>
      </c>
      <c r="BQ41" s="65">
        <f>SUM($AZ$27+$AW$31+$AW$36+$AZ$43)</f>
        <v>6</v>
      </c>
      <c r="BR41" s="69">
        <f>SUM(BO41-BQ41)</f>
        <v>1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208">
        <v>18</v>
      </c>
      <c r="C42" s="208"/>
      <c r="D42" s="209"/>
      <c r="E42" s="209"/>
      <c r="F42" s="209"/>
      <c r="G42" s="224" t="str">
        <f>$P$15</f>
        <v>A</v>
      </c>
      <c r="H42" s="224"/>
      <c r="I42" s="224"/>
      <c r="J42" s="212">
        <f t="shared" si="0"/>
        <v>0.4812499999999996</v>
      </c>
      <c r="K42" s="212"/>
      <c r="L42" s="212"/>
      <c r="M42" s="212"/>
      <c r="N42" s="212"/>
      <c r="O42" s="213" t="str">
        <f>D17</f>
        <v>SGM Ostrach / Weithart 3</v>
      </c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36" t="s">
        <v>27</v>
      </c>
      <c r="AF42" s="214" t="str">
        <f>D20</f>
        <v>FC Laiz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5">
        <v>0</v>
      </c>
      <c r="AX42" s="215"/>
      <c r="AY42" s="36" t="s">
        <v>28</v>
      </c>
      <c r="AZ42" s="216">
        <v>2</v>
      </c>
      <c r="BA42" s="216"/>
      <c r="BB42" s="203"/>
      <c r="BC42" s="203"/>
      <c r="BE42" s="35"/>
      <c r="BF42" s="62">
        <f t="shared" si="1"/>
        <v>0</v>
      </c>
      <c r="BG42" s="62" t="s">
        <v>28</v>
      </c>
      <c r="BH42" s="62">
        <f t="shared" si="2"/>
        <v>3</v>
      </c>
      <c r="BI42" s="60"/>
      <c r="BJ42" s="60"/>
      <c r="BK42" s="63"/>
      <c r="BL42" s="63"/>
      <c r="BM42" s="64" t="str">
        <f>$AG$17</f>
        <v>SGM Ostrach / Weithart 4</v>
      </c>
      <c r="BN42" s="65">
        <f>SUM($BH$27+$BF$32+$BH$39+$BF$44)</f>
        <v>0</v>
      </c>
      <c r="BO42" s="65">
        <f>SUM($AZ$27+$AW$32+$AZ$39+$AW$44)</f>
        <v>0</v>
      </c>
      <c r="BP42" s="66" t="s">
        <v>28</v>
      </c>
      <c r="BQ42" s="65">
        <f>SUM($AW$27+$AZ$32+$AW$39+$AZ$44)</f>
        <v>28</v>
      </c>
      <c r="BR42" s="67">
        <f>SUM(BO42-BQ42)</f>
        <v>-28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217">
        <v>19</v>
      </c>
      <c r="C43" s="217"/>
      <c r="D43" s="218"/>
      <c r="E43" s="218"/>
      <c r="F43" s="218"/>
      <c r="G43" s="219" t="str">
        <f>$AS$15</f>
        <v>B</v>
      </c>
      <c r="H43" s="219"/>
      <c r="I43" s="219"/>
      <c r="J43" s="220">
        <f t="shared" si="0"/>
        <v>0.4874999999999996</v>
      </c>
      <c r="K43" s="220"/>
      <c r="L43" s="220"/>
      <c r="M43" s="220"/>
      <c r="N43" s="220"/>
      <c r="O43" s="221" t="str">
        <f>AG16</f>
        <v>SGM Ostrach / Weithart 2</v>
      </c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33" t="s">
        <v>27</v>
      </c>
      <c r="AF43" s="222" t="str">
        <f>AG18</f>
        <v>SV Hohentengen 1</v>
      </c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3">
        <v>1</v>
      </c>
      <c r="AX43" s="223"/>
      <c r="AY43" s="33" t="s">
        <v>28</v>
      </c>
      <c r="AZ43" s="206">
        <v>2</v>
      </c>
      <c r="BA43" s="206"/>
      <c r="BB43" s="207"/>
      <c r="BC43" s="207"/>
      <c r="BE43" s="35"/>
      <c r="BF43" s="62">
        <f t="shared" si="1"/>
        <v>0</v>
      </c>
      <c r="BG43" s="62" t="s">
        <v>28</v>
      </c>
      <c r="BH43" s="62">
        <f t="shared" si="2"/>
        <v>3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208">
        <v>20</v>
      </c>
      <c r="C44" s="208"/>
      <c r="D44" s="209"/>
      <c r="E44" s="209"/>
      <c r="F44" s="209"/>
      <c r="G44" s="210" t="str">
        <f>$AS$15</f>
        <v>B</v>
      </c>
      <c r="H44" s="210"/>
      <c r="I44" s="211"/>
      <c r="J44" s="212">
        <f t="shared" si="0"/>
        <v>0.4937499999999996</v>
      </c>
      <c r="K44" s="212"/>
      <c r="L44" s="212"/>
      <c r="M44" s="212"/>
      <c r="N44" s="212"/>
      <c r="O44" s="213" t="str">
        <f>AG17</f>
        <v>SGM Ostrach / Weithart 4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36" t="s">
        <v>27</v>
      </c>
      <c r="AF44" s="214" t="str">
        <f>AG20</f>
        <v>FG 2010 WRZ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5">
        <v>0</v>
      </c>
      <c r="AX44" s="215"/>
      <c r="AY44" s="36" t="s">
        <v>28</v>
      </c>
      <c r="AZ44" s="216">
        <v>7</v>
      </c>
      <c r="BA44" s="216"/>
      <c r="BB44" s="203"/>
      <c r="BC44" s="203"/>
      <c r="BF44" s="62">
        <f t="shared" si="1"/>
        <v>0</v>
      </c>
      <c r="BG44" s="62" t="s">
        <v>28</v>
      </c>
      <c r="BH44" s="62">
        <f t="shared" si="2"/>
        <v>3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30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204" t="s">
        <v>10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 t="s">
        <v>31</v>
      </c>
      <c r="Q48" s="204"/>
      <c r="R48" s="204"/>
      <c r="S48" s="204" t="s">
        <v>32</v>
      </c>
      <c r="T48" s="204"/>
      <c r="U48" s="204"/>
      <c r="V48" s="204"/>
      <c r="W48" s="204"/>
      <c r="X48" s="204" t="s">
        <v>33</v>
      </c>
      <c r="Y48" s="204"/>
      <c r="Z48" s="204"/>
      <c r="AA48" s="37"/>
      <c r="AB48" s="37"/>
      <c r="AC48" s="37"/>
      <c r="AD48" s="37"/>
      <c r="AE48" s="205" t="s">
        <v>12</v>
      </c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 t="s">
        <v>31</v>
      </c>
      <c r="AT48" s="205"/>
      <c r="AU48" s="205"/>
      <c r="AV48" s="205" t="s">
        <v>32</v>
      </c>
      <c r="AW48" s="205"/>
      <c r="AX48" s="205"/>
      <c r="AY48" s="205"/>
      <c r="AZ48" s="205"/>
      <c r="BA48" s="205" t="s">
        <v>33</v>
      </c>
      <c r="BB48" s="205"/>
      <c r="BC48" s="205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198" t="s">
        <v>13</v>
      </c>
      <c r="C49" s="198"/>
      <c r="D49" s="199" t="str">
        <f>IF(ISBLANK($AZ$25),"",BM31)</f>
        <v>SGM Herdwangen / Schönach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200">
        <f>IF(ISBLANK($AZ$25),"",BN31)</f>
        <v>10</v>
      </c>
      <c r="Q49" s="200"/>
      <c r="R49" s="200"/>
      <c r="S49" s="201">
        <f>IF(ISBLANK($AZ$25),"",BO31)</f>
        <v>18</v>
      </c>
      <c r="T49" s="201"/>
      <c r="U49" s="40" t="s">
        <v>28</v>
      </c>
      <c r="V49" s="201">
        <f>IF(ISBLANK($AZ$25),"",BQ31)</f>
        <v>3</v>
      </c>
      <c r="W49" s="201"/>
      <c r="X49" s="202">
        <f>IF(ISBLANK($AZ$25),"",BR31)</f>
        <v>15</v>
      </c>
      <c r="Y49" s="202"/>
      <c r="Z49" s="202"/>
      <c r="AA49" s="30"/>
      <c r="AB49" s="30"/>
      <c r="AC49" s="30"/>
      <c r="AD49" s="30"/>
      <c r="AE49" s="198" t="s">
        <v>13</v>
      </c>
      <c r="AF49" s="198"/>
      <c r="AG49" s="199" t="str">
        <f>IF(ISBLANK($AZ$27),"",BM38)</f>
        <v>SV Hohentengen 1</v>
      </c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200">
        <f>IF(ISBLANK($AZ$27),"",BN38)</f>
        <v>12</v>
      </c>
      <c r="AT49" s="200"/>
      <c r="AU49" s="200"/>
      <c r="AV49" s="201">
        <f>IF(ISBLANK($AZ$27),"",BO38)</f>
        <v>15</v>
      </c>
      <c r="AW49" s="201"/>
      <c r="AX49" s="40" t="s">
        <v>28</v>
      </c>
      <c r="AY49" s="201">
        <f>IF(ISBLANK($AZ$27),"",BQ38)</f>
        <v>3</v>
      </c>
      <c r="AZ49" s="201"/>
      <c r="BA49" s="202">
        <f>IF(ISBLANK($AZ$27),"",AV49-AY49)</f>
        <v>12</v>
      </c>
      <c r="BB49" s="202"/>
      <c r="BC49" s="202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193" t="s">
        <v>14</v>
      </c>
      <c r="C50" s="193"/>
      <c r="D50" s="194" t="str">
        <f>IF(ISBLANK($AZ$25),"",BM32)</f>
        <v>SV Hohentengen 2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5">
        <f>IF(ISBLANK($AZ$25),"",BN32)</f>
        <v>9</v>
      </c>
      <c r="Q50" s="195"/>
      <c r="R50" s="195"/>
      <c r="S50" s="196">
        <f>IF(ISBLANK($AZ$25),"",BO32)</f>
        <v>13</v>
      </c>
      <c r="T50" s="196"/>
      <c r="U50" s="41" t="s">
        <v>28</v>
      </c>
      <c r="V50" s="196">
        <f>IF(ISBLANK($AZ$25),"",BQ32)</f>
        <v>2</v>
      </c>
      <c r="W50" s="196"/>
      <c r="X50" s="197">
        <f>IF(ISBLANK($AZ$25),"",BR32)</f>
        <v>11</v>
      </c>
      <c r="Y50" s="197"/>
      <c r="Z50" s="197"/>
      <c r="AA50" s="30"/>
      <c r="AB50" s="30"/>
      <c r="AC50" s="30"/>
      <c r="AD50" s="30"/>
      <c r="AE50" s="193" t="s">
        <v>14</v>
      </c>
      <c r="AF50" s="193"/>
      <c r="AG50" s="194" t="str">
        <f>IF(ISBLANK($AZ$27),"",BM39)</f>
        <v>FV Altshausen</v>
      </c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5">
        <f>IF(ISBLANK($AZ$27),"",BN39)</f>
        <v>7</v>
      </c>
      <c r="AT50" s="195"/>
      <c r="AU50" s="195"/>
      <c r="AV50" s="196">
        <f>IF(ISBLANK($AZ$27),"",BO39)</f>
        <v>12</v>
      </c>
      <c r="AW50" s="196"/>
      <c r="AX50" s="41" t="s">
        <v>28</v>
      </c>
      <c r="AY50" s="196">
        <f>IF(ISBLANK($AZ$27),"",BQ39)</f>
        <v>3</v>
      </c>
      <c r="AZ50" s="196"/>
      <c r="BA50" s="197">
        <f>IF(ISBLANK($AZ$27),"",AV50-AY50)</f>
        <v>9</v>
      </c>
      <c r="BB50" s="197"/>
      <c r="BC50" s="197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193" t="s">
        <v>15</v>
      </c>
      <c r="C51" s="193"/>
      <c r="D51" s="194" t="str">
        <f>IF(ISBLANK($AZ$25),"",BM33)</f>
        <v>SGM Ostrach / Weithart 1</v>
      </c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5">
        <f>IF(ISBLANK($AZ$25),"",BN33)</f>
        <v>7</v>
      </c>
      <c r="Q51" s="195"/>
      <c r="R51" s="195"/>
      <c r="S51" s="196">
        <f>IF(ISBLANK($AZ$25),"",BO33)</f>
        <v>16</v>
      </c>
      <c r="T51" s="196"/>
      <c r="U51" s="41" t="s">
        <v>28</v>
      </c>
      <c r="V51" s="196">
        <f>IF(ISBLANK($AZ$25),"",BQ33)</f>
        <v>2</v>
      </c>
      <c r="W51" s="196"/>
      <c r="X51" s="197">
        <f>IF(ISBLANK($AZ$25),"",BR33)</f>
        <v>14</v>
      </c>
      <c r="Y51" s="197"/>
      <c r="Z51" s="197"/>
      <c r="AA51" s="30"/>
      <c r="AB51" s="30"/>
      <c r="AC51" s="30"/>
      <c r="AD51" s="30"/>
      <c r="AE51" s="193" t="s">
        <v>15</v>
      </c>
      <c r="AF51" s="193"/>
      <c r="AG51" s="194" t="str">
        <f>IF(ISBLANK($AZ$27),"",BM40)</f>
        <v>FG 2010 WRZ</v>
      </c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5">
        <f>IF(ISBLANK($AZ$27),"",BN40)</f>
        <v>5</v>
      </c>
      <c r="AT51" s="195"/>
      <c r="AU51" s="195"/>
      <c r="AV51" s="196">
        <f>IF(ISBLANK($AZ$27),"",BO40)</f>
        <v>11</v>
      </c>
      <c r="AW51" s="196"/>
      <c r="AX51" s="41" t="s">
        <v>28</v>
      </c>
      <c r="AY51" s="196">
        <f>IF(ISBLANK($AZ$27),"",BQ40)</f>
        <v>5</v>
      </c>
      <c r="AZ51" s="196"/>
      <c r="BA51" s="197">
        <f>IF(ISBLANK($AZ$27),"",AV51-AY51)</f>
        <v>6</v>
      </c>
      <c r="BB51" s="197"/>
      <c r="BC51" s="197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193" t="s">
        <v>16</v>
      </c>
      <c r="C52" s="193"/>
      <c r="D52" s="194" t="str">
        <f>IF(ISBLANK($AZ$25),"",BM34)</f>
        <v>FC Laiz</v>
      </c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5">
        <f>IF(ISBLANK($AZ$25),"",BN34)</f>
        <v>3</v>
      </c>
      <c r="Q52" s="195"/>
      <c r="R52" s="195"/>
      <c r="S52" s="196">
        <f>IF(ISBLANK($AZ$25),"",BO34)</f>
        <v>3</v>
      </c>
      <c r="T52" s="196"/>
      <c r="U52" s="41" t="s">
        <v>28</v>
      </c>
      <c r="V52" s="196">
        <f>IF(ISBLANK($AZ$25),"",BQ34)</f>
        <v>15</v>
      </c>
      <c r="W52" s="196"/>
      <c r="X52" s="197">
        <f>IF(ISBLANK($AZ$25),"",BR34)</f>
        <v>-12</v>
      </c>
      <c r="Y52" s="197"/>
      <c r="Z52" s="197"/>
      <c r="AA52" s="30"/>
      <c r="AB52" s="30"/>
      <c r="AC52" s="30"/>
      <c r="AD52" s="30"/>
      <c r="AE52" s="193" t="s">
        <v>16</v>
      </c>
      <c r="AF52" s="193"/>
      <c r="AG52" s="194" t="str">
        <f>IF(ISBLANK($AZ$27),"",BM41)</f>
        <v>SGM Ostrach / Weithart 2</v>
      </c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5">
        <f>IF(ISBLANK($AZ$27),"",BN41)</f>
        <v>4</v>
      </c>
      <c r="AT52" s="195"/>
      <c r="AU52" s="195"/>
      <c r="AV52" s="196">
        <f>IF(ISBLANK($AZ$27),"",BO41)</f>
        <v>7</v>
      </c>
      <c r="AW52" s="196"/>
      <c r="AX52" s="41" t="s">
        <v>28</v>
      </c>
      <c r="AY52" s="196">
        <f>IF(ISBLANK($AZ$27),"",BQ41)</f>
        <v>6</v>
      </c>
      <c r="AZ52" s="196"/>
      <c r="BA52" s="197">
        <f>IF(ISBLANK($AZ$27),"",AV52-AY52)</f>
        <v>1</v>
      </c>
      <c r="BB52" s="197"/>
      <c r="BC52" s="197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88" t="s">
        <v>17</v>
      </c>
      <c r="C53" s="188"/>
      <c r="D53" s="189" t="str">
        <f>IF(ISBLANK($AZ$25),"",BM35)</f>
        <v>SGM Ostrach / Weithart 3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>
        <f>IF(ISBLANK($AZ$25),"",BN35)</f>
        <v>0</v>
      </c>
      <c r="Q53" s="190"/>
      <c r="R53" s="190"/>
      <c r="S53" s="191">
        <f>IF(ISBLANK($AZ$25),"",BO35)</f>
        <v>0</v>
      </c>
      <c r="T53" s="191"/>
      <c r="U53" s="42" t="s">
        <v>28</v>
      </c>
      <c r="V53" s="191">
        <f>IF(ISBLANK($AZ$25),"",BQ35)</f>
        <v>28</v>
      </c>
      <c r="W53" s="191"/>
      <c r="X53" s="192">
        <f>IF(ISBLANK($AZ$25),"",BR35)</f>
        <v>-28</v>
      </c>
      <c r="Y53" s="192"/>
      <c r="Z53" s="192"/>
      <c r="AA53" s="30"/>
      <c r="AB53" s="30"/>
      <c r="AC53" s="30"/>
      <c r="AD53" s="30"/>
      <c r="AE53" s="188" t="s">
        <v>17</v>
      </c>
      <c r="AF53" s="188"/>
      <c r="AG53" s="189" t="str">
        <f>IF(ISBLANK($AZ$27),"",BM42)</f>
        <v>SGM Ostrach / Weithart 4</v>
      </c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90">
        <f>IF(ISBLANK($AZ$27),"",BN42)</f>
        <v>0</v>
      </c>
      <c r="AT53" s="190"/>
      <c r="AU53" s="190"/>
      <c r="AV53" s="191">
        <f>IF(ISBLANK($AZ$27),"",BO42)</f>
        <v>0</v>
      </c>
      <c r="AW53" s="191"/>
      <c r="AX53" s="42" t="s">
        <v>28</v>
      </c>
      <c r="AY53" s="191">
        <f>IF(ISBLANK($AZ$27),"",BQ42)</f>
        <v>28</v>
      </c>
      <c r="AZ53" s="191"/>
      <c r="BA53" s="192">
        <f>IF(ISBLANK($AZ$27),"",AV53-AY53)</f>
        <v>-28</v>
      </c>
      <c r="BB53" s="192"/>
      <c r="BC53" s="192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85" t="str">
        <f>$A$2</f>
        <v>FC Ostrach 1919 e.V.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186" t="s">
        <v>74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34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3</v>
      </c>
      <c r="H61" s="187">
        <v>0.5034722222222222</v>
      </c>
      <c r="I61" s="187"/>
      <c r="J61" s="187"/>
      <c r="K61" s="187"/>
      <c r="L61" s="187"/>
      <c r="M61" s="77" t="s">
        <v>4</v>
      </c>
      <c r="N61" s="19"/>
      <c r="O61" s="19"/>
      <c r="P61" s="19"/>
      <c r="Q61" s="19"/>
      <c r="R61" s="19"/>
      <c r="S61" s="19"/>
      <c r="T61" s="78" t="s">
        <v>5</v>
      </c>
      <c r="U61" s="232">
        <v>1</v>
      </c>
      <c r="V61" s="232"/>
      <c r="W61" s="79" t="s">
        <v>6</v>
      </c>
      <c r="X61" s="233">
        <v>0.0062499999999999995</v>
      </c>
      <c r="Y61" s="233"/>
      <c r="Z61" s="233"/>
      <c r="AA61" s="233"/>
      <c r="AB61" s="233"/>
      <c r="AC61" s="77" t="s">
        <v>7</v>
      </c>
      <c r="AD61" s="19"/>
      <c r="AE61" s="19"/>
      <c r="AF61" s="19"/>
      <c r="AG61" s="19"/>
      <c r="AH61" s="19"/>
      <c r="AI61" s="19"/>
      <c r="AJ61" s="19"/>
      <c r="AK61" s="78" t="s">
        <v>8</v>
      </c>
      <c r="AL61" s="233">
        <v>0.0006944444444444445</v>
      </c>
      <c r="AM61" s="233"/>
      <c r="AN61" s="233"/>
      <c r="AO61" s="233"/>
      <c r="AP61" s="233"/>
      <c r="AQ61" s="77" t="s">
        <v>7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6.5" thickBot="1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2:55" ht="13.5" thickBot="1">
      <c r="B63" s="164" t="s">
        <v>19</v>
      </c>
      <c r="C63" s="165"/>
      <c r="D63" s="166"/>
      <c r="E63" s="167"/>
      <c r="F63" s="167"/>
      <c r="G63" s="167"/>
      <c r="H63" s="167"/>
      <c r="I63" s="168"/>
      <c r="J63" s="169" t="s">
        <v>22</v>
      </c>
      <c r="K63" s="170"/>
      <c r="L63" s="170"/>
      <c r="M63" s="170"/>
      <c r="N63" s="171"/>
      <c r="O63" s="169" t="s">
        <v>55</v>
      </c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1"/>
      <c r="AW63" s="169" t="s">
        <v>24</v>
      </c>
      <c r="AX63" s="170"/>
      <c r="AY63" s="170"/>
      <c r="AZ63" s="170"/>
      <c r="BA63" s="171"/>
      <c r="BB63" s="169"/>
      <c r="BC63" s="176"/>
    </row>
    <row r="64" spans="2:55" ht="12.75">
      <c r="B64" s="109">
        <v>21</v>
      </c>
      <c r="C64" s="94"/>
      <c r="D64" s="109"/>
      <c r="E64" s="94"/>
      <c r="F64" s="94"/>
      <c r="G64" s="94"/>
      <c r="H64" s="94"/>
      <c r="I64" s="95"/>
      <c r="J64" s="111">
        <f>H61</f>
        <v>0.5034722222222222</v>
      </c>
      <c r="K64" s="112"/>
      <c r="L64" s="112"/>
      <c r="M64" s="112"/>
      <c r="N64" s="113"/>
      <c r="O64" s="117" t="str">
        <f>IF($S$49=0,"",$D$53)</f>
        <v>SGM Ostrach / Weithart 3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80" t="s">
        <v>27</v>
      </c>
      <c r="AF64" s="118" t="str">
        <f>IF(O64="","",$AG$53)</f>
        <v>SGM Ostrach / Weithart 4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120">
        <v>4</v>
      </c>
      <c r="AX64" s="121"/>
      <c r="AY64" s="121" t="s">
        <v>28</v>
      </c>
      <c r="AZ64" s="121">
        <v>0</v>
      </c>
      <c r="BA64" s="124"/>
      <c r="BB64" s="94"/>
      <c r="BC64" s="95"/>
    </row>
    <row r="65" spans="2:55" ht="13.5" thickBot="1">
      <c r="B65" s="110"/>
      <c r="C65" s="96"/>
      <c r="D65" s="110"/>
      <c r="E65" s="96"/>
      <c r="F65" s="96"/>
      <c r="G65" s="96"/>
      <c r="H65" s="96"/>
      <c r="I65" s="97"/>
      <c r="J65" s="114"/>
      <c r="K65" s="115"/>
      <c r="L65" s="115"/>
      <c r="M65" s="115"/>
      <c r="N65" s="116"/>
      <c r="O65" s="98" t="s">
        <v>56</v>
      </c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81"/>
      <c r="AF65" s="99" t="s">
        <v>57</v>
      </c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00"/>
      <c r="AW65" s="122"/>
      <c r="AX65" s="123"/>
      <c r="AY65" s="123"/>
      <c r="AZ65" s="123"/>
      <c r="BA65" s="125"/>
      <c r="BB65" s="96"/>
      <c r="BC65" s="97"/>
    </row>
    <row r="66" ht="13.5" thickBot="1">
      <c r="BC66" s="77"/>
    </row>
    <row r="67" spans="2:55" ht="13.5" thickBot="1">
      <c r="B67" s="177" t="s">
        <v>19</v>
      </c>
      <c r="C67" s="178"/>
      <c r="D67" s="179"/>
      <c r="E67" s="180"/>
      <c r="F67" s="180"/>
      <c r="G67" s="180"/>
      <c r="H67" s="180"/>
      <c r="I67" s="181"/>
      <c r="J67" s="182" t="s">
        <v>22</v>
      </c>
      <c r="K67" s="183"/>
      <c r="L67" s="183"/>
      <c r="M67" s="183"/>
      <c r="N67" s="184"/>
      <c r="O67" s="182" t="s">
        <v>43</v>
      </c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4"/>
      <c r="AW67" s="182" t="str">
        <f>AW63</f>
        <v>Ergebnis</v>
      </c>
      <c r="AX67" s="183"/>
      <c r="AY67" s="183"/>
      <c r="AZ67" s="183"/>
      <c r="BA67" s="184"/>
      <c r="BB67" s="182"/>
      <c r="BC67" s="235"/>
    </row>
    <row r="68" spans="2:55" ht="12.75">
      <c r="B68" s="109">
        <v>22</v>
      </c>
      <c r="C68" s="94"/>
      <c r="D68" s="109"/>
      <c r="E68" s="94"/>
      <c r="F68" s="94"/>
      <c r="G68" s="94"/>
      <c r="H68" s="94"/>
      <c r="I68" s="95"/>
      <c r="J68" s="111">
        <f>J64+$U$61*$X$61+$AL$61</f>
        <v>0.5104166666666666</v>
      </c>
      <c r="K68" s="112"/>
      <c r="L68" s="112"/>
      <c r="M68" s="112"/>
      <c r="N68" s="113"/>
      <c r="O68" s="117" t="str">
        <f>IF($S$49=0,"",$D$52)</f>
        <v>FC Laiz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80" t="s">
        <v>27</v>
      </c>
      <c r="AF68" s="118" t="str">
        <f>IF(O68="","",$AG$52)</f>
        <v>SGM Ostrach / Weithart 2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120">
        <v>0</v>
      </c>
      <c r="AX68" s="121"/>
      <c r="AY68" s="121" t="s">
        <v>28</v>
      </c>
      <c r="AZ68" s="121">
        <v>1</v>
      </c>
      <c r="BA68" s="124"/>
      <c r="BB68" s="94"/>
      <c r="BC68" s="95"/>
    </row>
    <row r="69" spans="2:55" ht="13.5" thickBot="1">
      <c r="B69" s="110"/>
      <c r="C69" s="96"/>
      <c r="D69" s="110"/>
      <c r="E69" s="96"/>
      <c r="F69" s="96"/>
      <c r="G69" s="96"/>
      <c r="H69" s="96"/>
      <c r="I69" s="97"/>
      <c r="J69" s="114"/>
      <c r="K69" s="115"/>
      <c r="L69" s="115"/>
      <c r="M69" s="115"/>
      <c r="N69" s="116"/>
      <c r="O69" s="98" t="s">
        <v>44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81"/>
      <c r="AF69" s="99" t="s">
        <v>45</v>
      </c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100"/>
      <c r="AW69" s="122"/>
      <c r="AX69" s="123"/>
      <c r="AY69" s="123"/>
      <c r="AZ69" s="123"/>
      <c r="BA69" s="125"/>
      <c r="BB69" s="96"/>
      <c r="BC69" s="97"/>
    </row>
    <row r="70" ht="13.5" thickBot="1">
      <c r="BC70" s="77"/>
    </row>
    <row r="71" spans="2:55" ht="13.5" thickBot="1">
      <c r="B71" s="153" t="s">
        <v>19</v>
      </c>
      <c r="C71" s="154"/>
      <c r="D71" s="155"/>
      <c r="E71" s="156"/>
      <c r="F71" s="156"/>
      <c r="G71" s="156"/>
      <c r="H71" s="156"/>
      <c r="I71" s="157"/>
      <c r="J71" s="149" t="s">
        <v>22</v>
      </c>
      <c r="K71" s="150"/>
      <c r="L71" s="150"/>
      <c r="M71" s="150"/>
      <c r="N71" s="151"/>
      <c r="O71" s="149" t="s">
        <v>46</v>
      </c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1"/>
      <c r="AW71" s="149" t="str">
        <f>AW67</f>
        <v>Ergebnis</v>
      </c>
      <c r="AX71" s="150"/>
      <c r="AY71" s="150"/>
      <c r="AZ71" s="150"/>
      <c r="BA71" s="151"/>
      <c r="BB71" s="149"/>
      <c r="BC71" s="152"/>
    </row>
    <row r="72" spans="2:55" ht="12.75">
      <c r="B72" s="109">
        <v>23</v>
      </c>
      <c r="C72" s="94"/>
      <c r="D72" s="109"/>
      <c r="E72" s="94"/>
      <c r="F72" s="94"/>
      <c r="G72" s="94"/>
      <c r="H72" s="94"/>
      <c r="I72" s="95"/>
      <c r="J72" s="111">
        <f>J68+$U$61*$X$61+$AL$61</f>
        <v>0.517361111111111</v>
      </c>
      <c r="K72" s="112"/>
      <c r="L72" s="112"/>
      <c r="M72" s="112"/>
      <c r="N72" s="113"/>
      <c r="O72" s="117" t="str">
        <f>IF($S$49=0,"",$AG$49)</f>
        <v>SV Hohentengen 1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80" t="s">
        <v>27</v>
      </c>
      <c r="AF72" s="118" t="str">
        <f>IF(O72="","",$D$50)</f>
        <v>SV Hohentengen 2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120">
        <v>4</v>
      </c>
      <c r="AX72" s="121"/>
      <c r="AY72" s="121" t="s">
        <v>28</v>
      </c>
      <c r="AZ72" s="121">
        <v>1</v>
      </c>
      <c r="BA72" s="124"/>
      <c r="BB72" s="94"/>
      <c r="BC72" s="95"/>
    </row>
    <row r="73" spans="2:55" ht="13.5" thickBot="1">
      <c r="B73" s="110"/>
      <c r="C73" s="96"/>
      <c r="D73" s="110"/>
      <c r="E73" s="96"/>
      <c r="F73" s="96"/>
      <c r="G73" s="96"/>
      <c r="H73" s="96"/>
      <c r="I73" s="97"/>
      <c r="J73" s="114"/>
      <c r="K73" s="115"/>
      <c r="L73" s="115"/>
      <c r="M73" s="115"/>
      <c r="N73" s="116"/>
      <c r="O73" s="98" t="s">
        <v>39</v>
      </c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81"/>
      <c r="AF73" s="99" t="s">
        <v>35</v>
      </c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100"/>
      <c r="AW73" s="122"/>
      <c r="AX73" s="123"/>
      <c r="AY73" s="123"/>
      <c r="AZ73" s="123"/>
      <c r="BA73" s="125"/>
      <c r="BB73" s="96"/>
      <c r="BC73" s="97"/>
    </row>
    <row r="74" ht="13.5" thickBot="1">
      <c r="BC74" s="77"/>
    </row>
    <row r="75" spans="2:55" ht="13.5" thickBot="1">
      <c r="B75" s="153" t="s">
        <v>19</v>
      </c>
      <c r="C75" s="154"/>
      <c r="D75" s="155"/>
      <c r="E75" s="156"/>
      <c r="F75" s="156"/>
      <c r="G75" s="156"/>
      <c r="H75" s="156"/>
      <c r="I75" s="157"/>
      <c r="J75" s="149" t="s">
        <v>22</v>
      </c>
      <c r="K75" s="150"/>
      <c r="L75" s="150"/>
      <c r="M75" s="150"/>
      <c r="N75" s="151"/>
      <c r="O75" s="149" t="s">
        <v>47</v>
      </c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1"/>
      <c r="AW75" s="149" t="str">
        <f>AW71</f>
        <v>Ergebnis</v>
      </c>
      <c r="AX75" s="150"/>
      <c r="AY75" s="150"/>
      <c r="AZ75" s="150"/>
      <c r="BA75" s="151"/>
      <c r="BB75" s="149"/>
      <c r="BC75" s="152"/>
    </row>
    <row r="76" spans="2:55" ht="12.75">
      <c r="B76" s="109">
        <v>24</v>
      </c>
      <c r="C76" s="94"/>
      <c r="D76" s="109"/>
      <c r="E76" s="94"/>
      <c r="F76" s="94"/>
      <c r="G76" s="94"/>
      <c r="H76" s="94"/>
      <c r="I76" s="95"/>
      <c r="J76" s="111">
        <f>J72+$U$61*$X$61+$AL$61</f>
        <v>0.5243055555555555</v>
      </c>
      <c r="K76" s="112"/>
      <c r="L76" s="112"/>
      <c r="M76" s="112"/>
      <c r="N76" s="113"/>
      <c r="O76" s="117" t="str">
        <f>IF($S$49=0,"",$D$49)</f>
        <v>SGM Herdwangen / Schönach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80" t="s">
        <v>27</v>
      </c>
      <c r="AF76" s="118" t="str">
        <f>IF(O76="","",$AG$50)</f>
        <v>FV Altshausen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20">
        <v>2</v>
      </c>
      <c r="AX76" s="121"/>
      <c r="AY76" s="121" t="s">
        <v>28</v>
      </c>
      <c r="AZ76" s="121">
        <v>0</v>
      </c>
      <c r="BA76" s="124"/>
      <c r="BB76" s="94"/>
      <c r="BC76" s="95"/>
    </row>
    <row r="77" spans="2:55" ht="13.5" thickBot="1">
      <c r="B77" s="110"/>
      <c r="C77" s="96"/>
      <c r="D77" s="110"/>
      <c r="E77" s="96"/>
      <c r="F77" s="96"/>
      <c r="G77" s="96"/>
      <c r="H77" s="96"/>
      <c r="I77" s="97"/>
      <c r="J77" s="114"/>
      <c r="K77" s="115"/>
      <c r="L77" s="115"/>
      <c r="M77" s="115"/>
      <c r="N77" s="116"/>
      <c r="O77" s="98" t="s">
        <v>38</v>
      </c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81"/>
      <c r="AF77" s="99" t="s">
        <v>36</v>
      </c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100"/>
      <c r="AW77" s="122"/>
      <c r="AX77" s="123"/>
      <c r="AY77" s="123"/>
      <c r="AZ77" s="123"/>
      <c r="BA77" s="125"/>
      <c r="BB77" s="96"/>
      <c r="BC77" s="97"/>
    </row>
    <row r="78" ht="13.5" thickBot="1">
      <c r="BC78" s="77"/>
    </row>
    <row r="79" spans="2:55" ht="13.5" thickBot="1">
      <c r="B79" s="140" t="s">
        <v>19</v>
      </c>
      <c r="C79" s="141"/>
      <c r="D79" s="142"/>
      <c r="E79" s="143"/>
      <c r="F79" s="143"/>
      <c r="G79" s="143"/>
      <c r="H79" s="143"/>
      <c r="I79" s="144"/>
      <c r="J79" s="145" t="s">
        <v>22</v>
      </c>
      <c r="K79" s="146"/>
      <c r="L79" s="146"/>
      <c r="M79" s="146"/>
      <c r="N79" s="147"/>
      <c r="O79" s="145" t="s">
        <v>48</v>
      </c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7"/>
      <c r="AW79" s="145" t="str">
        <f>AW75</f>
        <v>Ergebnis</v>
      </c>
      <c r="AX79" s="146"/>
      <c r="AY79" s="146"/>
      <c r="AZ79" s="146"/>
      <c r="BA79" s="147"/>
      <c r="BB79" s="145"/>
      <c r="BC79" s="148"/>
    </row>
    <row r="80" spans="2:55" ht="12.75">
      <c r="B80" s="109">
        <v>25</v>
      </c>
      <c r="C80" s="94"/>
      <c r="D80" s="109"/>
      <c r="E80" s="94"/>
      <c r="F80" s="94"/>
      <c r="G80" s="94"/>
      <c r="H80" s="94"/>
      <c r="I80" s="95"/>
      <c r="J80" s="111">
        <f>J76+$U$61*$X$61+$AL$61</f>
        <v>0.5312499999999999</v>
      </c>
      <c r="K80" s="112"/>
      <c r="L80" s="112"/>
      <c r="M80" s="112"/>
      <c r="N80" s="113"/>
      <c r="O80" s="117" t="str">
        <f>IF($S$49=0,"",$D$51)</f>
        <v>SGM Ostrach / Weithart 1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80" t="s">
        <v>27</v>
      </c>
      <c r="AF80" s="118" t="str">
        <f>IF(O80="","",$AG$51)</f>
        <v>FG 2010 WRZ</v>
      </c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9"/>
      <c r="AW80" s="120">
        <v>3</v>
      </c>
      <c r="AX80" s="121"/>
      <c r="AY80" s="121" t="s">
        <v>28</v>
      </c>
      <c r="AZ80" s="121">
        <v>0</v>
      </c>
      <c r="BA80" s="124"/>
      <c r="BB80" s="94"/>
      <c r="BC80" s="95"/>
    </row>
    <row r="81" spans="2:55" ht="13.5" thickBot="1">
      <c r="B81" s="110"/>
      <c r="C81" s="96"/>
      <c r="D81" s="110"/>
      <c r="E81" s="96"/>
      <c r="F81" s="96"/>
      <c r="G81" s="96"/>
      <c r="H81" s="96"/>
      <c r="I81" s="97"/>
      <c r="J81" s="114"/>
      <c r="K81" s="115"/>
      <c r="L81" s="115"/>
      <c r="M81" s="115"/>
      <c r="N81" s="116"/>
      <c r="O81" s="98" t="s">
        <v>49</v>
      </c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81"/>
      <c r="AF81" s="99" t="s">
        <v>50</v>
      </c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00"/>
      <c r="AW81" s="122"/>
      <c r="AX81" s="123"/>
      <c r="AY81" s="123"/>
      <c r="AZ81" s="123"/>
      <c r="BA81" s="125"/>
      <c r="BB81" s="96"/>
      <c r="BC81" s="97"/>
    </row>
    <row r="82" ht="13.5" thickBot="1">
      <c r="BC82" s="77"/>
    </row>
    <row r="83" spans="2:55" ht="13.5" thickBot="1">
      <c r="B83" s="133" t="s">
        <v>19</v>
      </c>
      <c r="C83" s="134"/>
      <c r="D83" s="135"/>
      <c r="E83" s="136"/>
      <c r="F83" s="136"/>
      <c r="G83" s="136"/>
      <c r="H83" s="136"/>
      <c r="I83" s="137"/>
      <c r="J83" s="131" t="s">
        <v>22</v>
      </c>
      <c r="K83" s="138"/>
      <c r="L83" s="138"/>
      <c r="M83" s="138"/>
      <c r="N83" s="139"/>
      <c r="O83" s="131" t="s">
        <v>42</v>
      </c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9"/>
      <c r="AW83" s="131" t="str">
        <f>AW79</f>
        <v>Ergebnis</v>
      </c>
      <c r="AX83" s="138"/>
      <c r="AY83" s="138"/>
      <c r="AZ83" s="138"/>
      <c r="BA83" s="139"/>
      <c r="BB83" s="131"/>
      <c r="BC83" s="132"/>
    </row>
    <row r="84" spans="2:55" ht="12.75">
      <c r="B84" s="109">
        <v>26</v>
      </c>
      <c r="C84" s="94"/>
      <c r="D84" s="109"/>
      <c r="E84" s="94"/>
      <c r="F84" s="94"/>
      <c r="G84" s="94"/>
      <c r="H84" s="94"/>
      <c r="I84" s="95"/>
      <c r="J84" s="111">
        <f>J80+$U$61*$X$61+$AL$61</f>
        <v>0.5381944444444443</v>
      </c>
      <c r="K84" s="112"/>
      <c r="L84" s="112"/>
      <c r="M84" s="112"/>
      <c r="N84" s="113"/>
      <c r="O84" s="117" t="str">
        <f>IF(ISBLANK($AZ$72)," ",IF($AW$72&lt;$AZ$72,$O$72,IF($AZ$72&lt;$AW$72,$AF$72)))</f>
        <v>SV Hohentengen 2</v>
      </c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80" t="s">
        <v>27</v>
      </c>
      <c r="AF84" s="118" t="str">
        <f>IF(ISBLANK($AZ$76)," ",IF($AW$76&lt;$AZ$76,$O$76,IF($AZ$76&lt;$AW$76,$AF$76)))</f>
        <v>FV Altshausen</v>
      </c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9"/>
      <c r="AW84" s="120">
        <v>3</v>
      </c>
      <c r="AX84" s="121"/>
      <c r="AY84" s="121" t="s">
        <v>28</v>
      </c>
      <c r="AZ84" s="121">
        <v>1</v>
      </c>
      <c r="BA84" s="124"/>
      <c r="BB84" s="94"/>
      <c r="BC84" s="95"/>
    </row>
    <row r="85" spans="2:55" ht="13.5" thickBot="1">
      <c r="B85" s="110"/>
      <c r="C85" s="96"/>
      <c r="D85" s="110"/>
      <c r="E85" s="96"/>
      <c r="F85" s="96"/>
      <c r="G85" s="96"/>
      <c r="H85" s="96"/>
      <c r="I85" s="97"/>
      <c r="J85" s="114"/>
      <c r="K85" s="115"/>
      <c r="L85" s="115"/>
      <c r="M85" s="115"/>
      <c r="N85" s="116"/>
      <c r="O85" s="98" t="s">
        <v>58</v>
      </c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81"/>
      <c r="AF85" s="99" t="s">
        <v>59</v>
      </c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100"/>
      <c r="AW85" s="122"/>
      <c r="AX85" s="123"/>
      <c r="AY85" s="123"/>
      <c r="AZ85" s="123"/>
      <c r="BA85" s="125"/>
      <c r="BB85" s="96"/>
      <c r="BC85" s="97"/>
    </row>
    <row r="86" ht="13.5" thickBot="1">
      <c r="BC86" s="77"/>
    </row>
    <row r="87" spans="2:55" ht="13.5" thickBot="1">
      <c r="B87" s="126" t="s">
        <v>19</v>
      </c>
      <c r="C87" s="127"/>
      <c r="D87" s="128"/>
      <c r="E87" s="129"/>
      <c r="F87" s="129"/>
      <c r="G87" s="129"/>
      <c r="H87" s="129"/>
      <c r="I87" s="130"/>
      <c r="J87" s="105" t="s">
        <v>22</v>
      </c>
      <c r="K87" s="106"/>
      <c r="L87" s="106"/>
      <c r="M87" s="106"/>
      <c r="N87" s="107"/>
      <c r="O87" s="105" t="s">
        <v>37</v>
      </c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7"/>
      <c r="AW87" s="105" t="str">
        <f>AW83</f>
        <v>Ergebnis</v>
      </c>
      <c r="AX87" s="106"/>
      <c r="AY87" s="106"/>
      <c r="AZ87" s="106"/>
      <c r="BA87" s="107"/>
      <c r="BB87" s="105"/>
      <c r="BC87" s="108"/>
    </row>
    <row r="88" spans="2:55" ht="12.75">
      <c r="B88" s="109">
        <v>27</v>
      </c>
      <c r="C88" s="94"/>
      <c r="D88" s="109"/>
      <c r="E88" s="94"/>
      <c r="F88" s="94"/>
      <c r="G88" s="94"/>
      <c r="H88" s="94"/>
      <c r="I88" s="95"/>
      <c r="J88" s="111">
        <f>J84+$U$61*$X$61+$AL$61</f>
        <v>0.5451388888888887</v>
      </c>
      <c r="K88" s="112"/>
      <c r="L88" s="112"/>
      <c r="M88" s="112"/>
      <c r="N88" s="113"/>
      <c r="O88" s="117" t="str">
        <f>IF(ISBLANK($AZ$72)," ",IF($AW$72&gt;$AZ$72,$O$72,IF($AZ$72&gt;$AW$72,$AF$72)))</f>
        <v>SV Hohentengen 1</v>
      </c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80" t="s">
        <v>27</v>
      </c>
      <c r="AF88" s="118" t="str">
        <f>IF(ISBLANK($AZ$76)," ",IF($AW$76&gt;$AZ$76,$O$76,IF($AZ$76&gt;$AW$76,$AF$76)))</f>
        <v>SGM Herdwangen / Schönach</v>
      </c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9"/>
      <c r="AW88" s="120">
        <v>0</v>
      </c>
      <c r="AX88" s="121"/>
      <c r="AY88" s="121" t="s">
        <v>28</v>
      </c>
      <c r="AZ88" s="121">
        <v>1</v>
      </c>
      <c r="BA88" s="124"/>
      <c r="BB88" s="94"/>
      <c r="BC88" s="95"/>
    </row>
    <row r="89" spans="2:55" ht="13.5" thickBot="1">
      <c r="B89" s="110"/>
      <c r="C89" s="96"/>
      <c r="D89" s="110"/>
      <c r="E89" s="96"/>
      <c r="F89" s="96"/>
      <c r="G89" s="96"/>
      <c r="H89" s="96"/>
      <c r="I89" s="97"/>
      <c r="J89" s="114"/>
      <c r="K89" s="115"/>
      <c r="L89" s="115"/>
      <c r="M89" s="115"/>
      <c r="N89" s="116"/>
      <c r="O89" s="98" t="s">
        <v>60</v>
      </c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81"/>
      <c r="AF89" s="99" t="s">
        <v>61</v>
      </c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122"/>
      <c r="AX89" s="123"/>
      <c r="AY89" s="123"/>
      <c r="AZ89" s="123"/>
      <c r="BA89" s="125"/>
      <c r="BB89" s="96"/>
      <c r="BC89" s="97"/>
    </row>
    <row r="90" ht="12.75">
      <c r="BC90" s="77"/>
    </row>
    <row r="91" ht="12.75">
      <c r="BC91" s="77"/>
    </row>
    <row r="92" ht="12.75">
      <c r="BC92" s="77"/>
    </row>
    <row r="93" spans="2:55" ht="12.75">
      <c r="B93" s="76" t="s">
        <v>51</v>
      </c>
      <c r="BC93" s="77"/>
    </row>
    <row r="94" ht="13.5" thickBot="1">
      <c r="BC94" s="77"/>
    </row>
    <row r="95" spans="9:55" ht="18">
      <c r="I95" s="101" t="s">
        <v>13</v>
      </c>
      <c r="J95" s="102"/>
      <c r="K95" s="102"/>
      <c r="L95" s="82"/>
      <c r="M95" s="103" t="str">
        <f>IF(ISBLANK($AZ$88)," ",IF($AW$88&gt;$AZ$88,$O$88,IF($AZ$88&gt;$AW$88,$AF$88)))</f>
        <v>SGM Herdwangen / Schönach</v>
      </c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4"/>
      <c r="BC95" s="77"/>
    </row>
    <row r="96" spans="9:55" ht="18">
      <c r="I96" s="88" t="s">
        <v>14</v>
      </c>
      <c r="J96" s="89"/>
      <c r="K96" s="89"/>
      <c r="L96" s="83"/>
      <c r="M96" s="90" t="str">
        <f>IF(ISBLANK($AZ$88)," ",IF($AW$88&lt;$AZ$88,$O$88,IF($AZ$88&lt;$AW$88,$AF$88)))</f>
        <v>SV Hohentengen 1</v>
      </c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1"/>
      <c r="BC96" s="77"/>
    </row>
    <row r="97" spans="9:55" ht="18">
      <c r="I97" s="92" t="s">
        <v>15</v>
      </c>
      <c r="J97" s="93"/>
      <c r="K97" s="93"/>
      <c r="L97" s="43"/>
      <c r="M97" s="90" t="str">
        <f>IF(ISBLANK($AZ$84)," ",IF($AW$84&gt;$AZ$84,$O$84,IF($AZ$84&gt;$AW$84,$AF$84)))</f>
        <v>SV Hohentengen 2</v>
      </c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1"/>
      <c r="BC97" s="77"/>
    </row>
    <row r="98" spans="9:55" ht="18">
      <c r="I98" s="88" t="s">
        <v>16</v>
      </c>
      <c r="J98" s="89"/>
      <c r="K98" s="89"/>
      <c r="L98" s="83"/>
      <c r="M98" s="90" t="str">
        <f>IF(ISBLANK($AZ$84)," ",IF($AW$84&lt;$AZ$84,$O$84,IF($AZ$84&lt;$AW$84,$AF$84)))</f>
        <v>FV Altshausen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1"/>
      <c r="BC98" s="77"/>
    </row>
    <row r="99" spans="9:55" ht="18">
      <c r="I99" s="92" t="s">
        <v>17</v>
      </c>
      <c r="J99" s="93"/>
      <c r="K99" s="93"/>
      <c r="L99" s="43"/>
      <c r="M99" s="90" t="str">
        <f>IF(ISBLANK($AZ$80)," ",IF($AW$80&gt;$AZ$80,$O$80,IF($AZ$80&gt;$AW$80,$AF$80)))</f>
        <v>SGM Ostrach / Weithart 1</v>
      </c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1"/>
      <c r="BC99" s="77"/>
    </row>
    <row r="100" spans="9:55" ht="18">
      <c r="I100" s="88" t="s">
        <v>52</v>
      </c>
      <c r="J100" s="89"/>
      <c r="K100" s="89"/>
      <c r="L100" s="83"/>
      <c r="M100" s="90" t="str">
        <f>IF(ISBLANK($AZ$80)," ",IF($AW$80&lt;$AZ$80,$O$80,IF($AZ$80&lt;$AW$80,$AF$80)))</f>
        <v>FG 2010 WRZ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1"/>
      <c r="BC100" s="77"/>
    </row>
    <row r="101" spans="9:55" ht="18">
      <c r="I101" s="88" t="s">
        <v>53</v>
      </c>
      <c r="J101" s="89"/>
      <c r="K101" s="89"/>
      <c r="L101" s="83"/>
      <c r="M101" s="90" t="str">
        <f>IF(ISBLANK($AZ$68)," ",IF($AW$68&gt;$AZ$68,$O$68,IF($AZ$68&gt;$AW$68,$AF$68)))</f>
        <v>SGM Ostrach / Weithart 2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1"/>
      <c r="BC101" s="77"/>
    </row>
    <row r="102" spans="9:55" ht="18">
      <c r="I102" s="88" t="s">
        <v>54</v>
      </c>
      <c r="J102" s="89"/>
      <c r="K102" s="89"/>
      <c r="L102" s="83"/>
      <c r="M102" s="90" t="str">
        <f>IF(ISBLANK($AZ$68)," ",IF($AW$68&lt;$AZ$68,$O$68,IF($AZ$68&gt;$AW$68,$AF$68)))</f>
        <v>FC Laiz</v>
      </c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1"/>
      <c r="BC102" s="77"/>
    </row>
    <row r="103" spans="9:48" ht="18">
      <c r="I103" s="92" t="s">
        <v>62</v>
      </c>
      <c r="J103" s="93"/>
      <c r="K103" s="93"/>
      <c r="L103" s="43"/>
      <c r="M103" s="90" t="str">
        <f>IF(ISBLANK($AZ$64)," ",IF($AW$64&gt;$AZ$64,$O$64,IF($AZ$64&gt;$AW$64,$AF$64)))</f>
        <v>SGM Ostrach / Weithart 3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1"/>
    </row>
    <row r="104" spans="9:48" ht="18.75" thickBot="1">
      <c r="I104" s="172" t="s">
        <v>63</v>
      </c>
      <c r="J104" s="173"/>
      <c r="K104" s="173"/>
      <c r="L104" s="84"/>
      <c r="M104" s="174" t="str">
        <f>IF(ISBLANK($AZ$64)," ",IF($AW$64&lt;$AZ$64,$O$64,IF($AZ$64&lt;$AW$64,$AF$64)))</f>
        <v>SGM Ostrach / Weithart 4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5"/>
    </row>
  </sheetData>
  <sheetProtection selectLockedCells="1" selectUnlockedCells="1"/>
  <mergeCells count="436">
    <mergeCell ref="A2:AP2"/>
    <mergeCell ref="A3:AP3"/>
    <mergeCell ref="AU3:BA4"/>
    <mergeCell ref="M6:T6"/>
    <mergeCell ref="Y6:AF6"/>
    <mergeCell ref="AU7:BA8"/>
    <mergeCell ref="B8:AM8"/>
    <mergeCell ref="H10:L10"/>
    <mergeCell ref="U10:V10"/>
    <mergeCell ref="X10:AB10"/>
    <mergeCell ref="AL10:AP10"/>
    <mergeCell ref="B16:C16"/>
    <mergeCell ref="AE16:AF16"/>
    <mergeCell ref="B15:O15"/>
    <mergeCell ref="P15:Z15"/>
    <mergeCell ref="AE15:AR15"/>
    <mergeCell ref="BB71:BC71"/>
    <mergeCell ref="B72:C73"/>
    <mergeCell ref="D72:I73"/>
    <mergeCell ref="J72:N73"/>
    <mergeCell ref="AW72:AX73"/>
    <mergeCell ref="AY72:AY73"/>
    <mergeCell ref="AZ72:BA73"/>
    <mergeCell ref="BB72:BC73"/>
    <mergeCell ref="O72:AD72"/>
    <mergeCell ref="AF72:AV72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O68:AD68"/>
    <mergeCell ref="AF68:AV68"/>
    <mergeCell ref="B18:C18"/>
    <mergeCell ref="AE18:AF18"/>
    <mergeCell ref="D18:Z18"/>
    <mergeCell ref="AG18:BC18"/>
    <mergeCell ref="B68:C69"/>
    <mergeCell ref="D68:I69"/>
    <mergeCell ref="J68:N69"/>
    <mergeCell ref="AW68:AX69"/>
    <mergeCell ref="AY68:AY69"/>
    <mergeCell ref="AZ68:BA69"/>
    <mergeCell ref="B19:C19"/>
    <mergeCell ref="AE19:AF19"/>
    <mergeCell ref="D19:Z19"/>
    <mergeCell ref="AG19:BC19"/>
    <mergeCell ref="AW67:BA67"/>
    <mergeCell ref="BB67:BC67"/>
    <mergeCell ref="B20:C20"/>
    <mergeCell ref="AE20:AF20"/>
    <mergeCell ref="D20:Z20"/>
    <mergeCell ref="AG20:BC20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D28:F28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67:C67"/>
    <mergeCell ref="D67:I67"/>
    <mergeCell ref="J67:N67"/>
    <mergeCell ref="O67:AV67"/>
    <mergeCell ref="B56:BC56"/>
    <mergeCell ref="B57:BC57"/>
    <mergeCell ref="O65:AD65"/>
    <mergeCell ref="BB64:BC65"/>
    <mergeCell ref="AF65:AV65"/>
    <mergeCell ref="H61:L61"/>
    <mergeCell ref="I103:K103"/>
    <mergeCell ref="M103:AV103"/>
    <mergeCell ref="I104:K104"/>
    <mergeCell ref="M104:AV104"/>
    <mergeCell ref="AW63:BA63"/>
    <mergeCell ref="BB63:BC63"/>
    <mergeCell ref="AF64:AV64"/>
    <mergeCell ref="AW64:AX65"/>
    <mergeCell ref="AY64:AY65"/>
    <mergeCell ref="AZ64:BA65"/>
    <mergeCell ref="B63:C63"/>
    <mergeCell ref="D63:I63"/>
    <mergeCell ref="J63:N63"/>
    <mergeCell ref="O63:AV63"/>
    <mergeCell ref="B64:C65"/>
    <mergeCell ref="D64:I65"/>
    <mergeCell ref="J64:N65"/>
    <mergeCell ref="O64:AD64"/>
    <mergeCell ref="AS15:BC15"/>
    <mergeCell ref="D16:Z16"/>
    <mergeCell ref="D17:Z17"/>
    <mergeCell ref="AG16:BC16"/>
    <mergeCell ref="AG17:BC17"/>
    <mergeCell ref="B17:C17"/>
    <mergeCell ref="AE17:AF17"/>
    <mergeCell ref="O73:AD73"/>
    <mergeCell ref="AF73:AV73"/>
    <mergeCell ref="B75:C75"/>
    <mergeCell ref="D75:I75"/>
    <mergeCell ref="J75:N75"/>
    <mergeCell ref="O75:AV75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B80:C81"/>
    <mergeCell ref="D80:I81"/>
    <mergeCell ref="J80:N81"/>
    <mergeCell ref="O80:AD80"/>
    <mergeCell ref="AF80:AV80"/>
    <mergeCell ref="AW80:AX81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BB88:BC89"/>
    <mergeCell ref="O89:AD89"/>
    <mergeCell ref="AF89:AV89"/>
    <mergeCell ref="I95:K95"/>
    <mergeCell ref="M95:AV95"/>
    <mergeCell ref="I96:K96"/>
    <mergeCell ref="M96:AV96"/>
    <mergeCell ref="I97:K97"/>
    <mergeCell ref="M97:AV97"/>
    <mergeCell ref="I98:K98"/>
    <mergeCell ref="M98:AV98"/>
    <mergeCell ref="I99:K99"/>
    <mergeCell ref="M99:AV99"/>
    <mergeCell ref="I100:K100"/>
    <mergeCell ref="M100:AV100"/>
    <mergeCell ref="I101:K101"/>
    <mergeCell ref="M101:AV101"/>
    <mergeCell ref="I102:K102"/>
    <mergeCell ref="M102:AV102"/>
  </mergeCells>
  <conditionalFormatting sqref="AF25:AV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O25:AD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Hartmut Probst</cp:lastModifiedBy>
  <cp:lastPrinted>2023-02-10T19:20:19Z</cp:lastPrinted>
  <dcterms:created xsi:type="dcterms:W3CDTF">2013-04-30T13:19:08Z</dcterms:created>
  <dcterms:modified xsi:type="dcterms:W3CDTF">2023-02-27T10:21:14Z</dcterms:modified>
  <cp:category/>
  <cp:version/>
  <cp:contentType/>
  <cp:contentStatus/>
</cp:coreProperties>
</file>